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workbookPassword="E78F" lockStructure="1"/>
  <bookViews>
    <workbookView xWindow="390" yWindow="765" windowWidth="19020" windowHeight="10230"/>
  </bookViews>
  <sheets>
    <sheet name="Main" sheetId="1" r:id="rId1"/>
    <sheet name="Server profiles" sheetId="6" r:id="rId2"/>
    <sheet name="Load Calculation" sheetId="8" state="veryHidden" r:id="rId3"/>
    <sheet name="Data" sheetId="7" state="veryHidden" r:id="rId4"/>
  </sheets>
  <definedNames>
    <definedName name="AvgMinimalNodes">Data!$B$17</definedName>
    <definedName name="AvgRps">'Load Calculation'!$B$2</definedName>
    <definedName name="AvgSessions">Main!$F$5</definedName>
    <definedName name="AvgSingleRps">'Load Calculation'!$B$11</definedName>
    <definedName name="AvgTotalRps">'Load Calculation'!$B$6</definedName>
    <definedName name="CpuCores">Main!$F$19</definedName>
    <definedName name="ElasticFactor">Data!$B$11</definedName>
    <definedName name="EstimatedAvgNodes">'Load Calculation'!$B$17</definedName>
    <definedName name="EstimatedMinimalNodes">'Load Calculation'!$B$15</definedName>
    <definedName name="EstimatedNodesCount">'Load Calculation'!$B$18</definedName>
    <definedName name="EstimatedPeakNodes">'Load Calculation'!$B$16</definedName>
    <definedName name="LPAvgSessions">'Load Calculation'!$B$4</definedName>
    <definedName name="LPSessionsRatio">Data!$B$13</definedName>
    <definedName name="MaxSingleRps">'Load Calculation'!$B$12</definedName>
    <definedName name="MaxTotalRps">'Load Calculation'!$B$8</definedName>
    <definedName name="MinimalNodes">Data!$B$16</definedName>
    <definedName name="PageRps">'Load Calculation'!$B$2</definedName>
    <definedName name="PerMinuteAgentsIn">'Load Calculation'!$D$36</definedName>
    <definedName name="PerMinuteAgentsOut">'Load Calculation'!$E$36</definedName>
    <definedName name="PerMinuteClientIn">'Load Calculation'!$B$36</definedName>
    <definedName name="PerMinuteClientOut">'Load Calculation'!$C$36</definedName>
    <definedName name="ScaleFactor">Data!$B$10</definedName>
    <definedName name="SingleRps">Data!$B$7</definedName>
    <definedName name="SiteType">Main!$F$6</definedName>
    <definedName name="SiteTypes">Data!$A$2:$A$3</definedName>
    <definedName name="TotalAvgNodes">'Load Calculation'!$B$26</definedName>
    <definedName name="TotalMinimalNodes">'Load Calculation'!$B$24</definedName>
    <definedName name="TotalNodeCount">'Load Calculation'!$B$27</definedName>
    <definedName name="TotalNodesCount">'Load Calculation'!$B$27</definedName>
    <definedName name="TotalPeakNodes">'Load Calculation'!$B$25</definedName>
    <definedName name="ValidCores">Data!$A$6:$A$7</definedName>
    <definedName name="WebsocketEnabled">Main!$F$7</definedName>
    <definedName name="WSAvgRps">'Load Calculation'!$F$2</definedName>
    <definedName name="WSAvgSessions">'Load Calculation'!$F$4</definedName>
    <definedName name="WSAvgSingleRps">'Load Calculation'!$F$11</definedName>
    <definedName name="WSAvgTotalRps">'Load Calculation'!$F$6</definedName>
    <definedName name="WSEstimatedAvgNodes">'Load Calculation'!$F$17</definedName>
    <definedName name="WSEstimatedMinimalNodes">'Load Calculation'!$F$15</definedName>
    <definedName name="WSEstimatedPeakNodes">'Load Calculation'!$F$16</definedName>
    <definedName name="WSMaxSingleRps">'Load Calculation'!$F$12</definedName>
    <definedName name="WSMaxTotalRps">'Load Calculation'!$F$8</definedName>
    <definedName name="WSSessionsRatio">Data!$B$12</definedName>
  </definedNames>
  <calcPr calcId="145621" refMode="R1C1"/>
</workbook>
</file>

<file path=xl/calcChain.xml><?xml version="1.0" encoding="utf-8"?>
<calcChain xmlns="http://schemas.openxmlformats.org/spreadsheetml/2006/main">
  <c r="B4" i="8" l="1"/>
  <c r="B13" i="7"/>
  <c r="E34" i="8" l="1"/>
  <c r="D34" i="8"/>
  <c r="C34" i="8"/>
  <c r="B34" i="8"/>
  <c r="F12" i="8"/>
  <c r="F11" i="8"/>
  <c r="F4" i="8"/>
  <c r="F2" i="8" l="1"/>
  <c r="F6" i="8" s="1"/>
  <c r="F17" i="8" l="1"/>
  <c r="F15" i="8"/>
  <c r="F8" i="8"/>
  <c r="F16" i="8" s="1"/>
  <c r="F7" i="8"/>
  <c r="E33" i="8"/>
  <c r="D33" i="8"/>
  <c r="C33" i="8"/>
  <c r="B33" i="8"/>
  <c r="B36" i="8" l="1"/>
  <c r="B32" i="1" s="1"/>
  <c r="C32" i="1" s="1"/>
  <c r="D32" i="1" s="1"/>
  <c r="G32" i="1" s="1"/>
  <c r="F32" i="1" s="1"/>
  <c r="C36" i="8"/>
  <c r="B33" i="1" s="1"/>
  <c r="C33" i="1" s="1"/>
  <c r="D33" i="1" s="1"/>
  <c r="D36" i="8"/>
  <c r="B36" i="1" s="1"/>
  <c r="C36" i="1" s="1"/>
  <c r="D36" i="1" s="1"/>
  <c r="E36" i="8"/>
  <c r="B37" i="1" s="1"/>
  <c r="C37" i="1" s="1"/>
  <c r="D37" i="1" s="1"/>
  <c r="F18" i="8"/>
  <c r="B12" i="8"/>
  <c r="B11" i="8"/>
  <c r="E32" i="1" l="1"/>
  <c r="E37" i="1"/>
  <c r="G37" i="1"/>
  <c r="F37" i="1" s="1"/>
  <c r="G33" i="1"/>
  <c r="F33" i="1" s="1"/>
  <c r="E33" i="1"/>
  <c r="G36" i="1"/>
  <c r="F36" i="1" s="1"/>
  <c r="E36" i="1"/>
  <c r="B2" i="8"/>
  <c r="B6" i="8" s="1"/>
  <c r="B15" i="8" l="1"/>
  <c r="B24" i="8" s="1"/>
  <c r="G21" i="1" s="1"/>
  <c r="B17" i="8"/>
  <c r="B26" i="8" s="1"/>
  <c r="G13" i="1"/>
  <c r="B8" i="8"/>
  <c r="B16" i="8" s="1"/>
  <c r="B25" i="8" s="1"/>
  <c r="B7" i="8"/>
  <c r="B27" i="8" l="1"/>
  <c r="G22" i="1" s="1"/>
  <c r="G14" i="1"/>
  <c r="B18" i="8" l="1"/>
</calcChain>
</file>

<file path=xl/sharedStrings.xml><?xml version="1.0" encoding="utf-8"?>
<sst xmlns="http://schemas.openxmlformats.org/spreadsheetml/2006/main" count="121" uniqueCount="88">
  <si>
    <t>Recommended deployment options</t>
  </si>
  <si>
    <t>Estimated peak requests per second</t>
  </si>
  <si>
    <t>Maximum heap size (Xmx)</t>
  </si>
  <si>
    <t>Initial heap size (Xms)</t>
  </si>
  <si>
    <t>Java options</t>
  </si>
  <si>
    <t>Java version</t>
  </si>
  <si>
    <t>Recommended Software Configuration</t>
  </si>
  <si>
    <t>RAM</t>
  </si>
  <si>
    <t>CPU</t>
  </si>
  <si>
    <t>Recommended Hardware Configuration</t>
  </si>
  <si>
    <t>OS version</t>
  </si>
  <si>
    <t>Linux 5 x64, Windows Server 2008R2 x64</t>
  </si>
  <si>
    <t>multicore (8+) CPU</t>
  </si>
  <si>
    <t>8Gb</t>
  </si>
  <si>
    <t>4Gb</t>
  </si>
  <si>
    <t>Page weight</t>
  </si>
  <si>
    <t>Scalability factor</t>
  </si>
  <si>
    <t>Minimum nodes count</t>
  </si>
  <si>
    <t>Estimated load</t>
  </si>
  <si>
    <t>Estimated average requests per second</t>
  </si>
  <si>
    <t>Minimum Co-browse nodes count</t>
  </si>
  <si>
    <t>Recommended Co-browse nodes count</t>
  </si>
  <si>
    <t>cpu load</t>
  </si>
  <si>
    <t xml:space="preserve">Elastic load </t>
  </si>
  <si>
    <t>Minimum recommended nodes count</t>
  </si>
  <si>
    <t>Selected avg RPS</t>
  </si>
  <si>
    <t>Avg total RPS</t>
  </si>
  <si>
    <t>Avg total variation</t>
  </si>
  <si>
    <t>Max total RPS</t>
  </si>
  <si>
    <t>Estimated minimal nodes</t>
  </si>
  <si>
    <t>Estimated recommended nodes</t>
  </si>
  <si>
    <t>Estimated peak nodes</t>
  </si>
  <si>
    <t>Estimated avg nodes</t>
  </si>
  <si>
    <t>CPU cores per node</t>
  </si>
  <si>
    <t>Load limits/CPU</t>
  </si>
  <si>
    <t>Selected config</t>
  </si>
  <si>
    <t>Avg single rps</t>
  </si>
  <si>
    <t>Max single rps</t>
  </si>
  <si>
    <t>Genesys Co-browse sizing calculator</t>
  </si>
  <si>
    <t>Website complexity</t>
  </si>
  <si>
    <t>Data transfer estimation</t>
  </si>
  <si>
    <t>Type</t>
  </si>
  <si>
    <t>Data transfer</t>
  </si>
  <si>
    <t>Traffic per minute, Mb</t>
  </si>
  <si>
    <t>Total transfer, Gb</t>
  </si>
  <si>
    <t>1 minute</t>
  </si>
  <si>
    <t>1 hour</t>
  </si>
  <si>
    <t>Weekly</t>
  </si>
  <si>
    <t>Monthly</t>
  </si>
  <si>
    <t>Year</t>
  </si>
  <si>
    <t>Daily</t>
  </si>
  <si>
    <t>Clients</t>
  </si>
  <si>
    <t>Agents</t>
  </si>
  <si>
    <t>to server, Gb</t>
  </si>
  <si>
    <t>from server, Gb</t>
  </si>
  <si>
    <t>Clients in</t>
  </si>
  <si>
    <t>Clients out</t>
  </si>
  <si>
    <t>Agents in</t>
  </si>
  <si>
    <t>Agents out</t>
  </si>
  <si>
    <t>Average website complexity (genesys.com)</t>
  </si>
  <si>
    <t>High website complexity (amazon.com)</t>
  </si>
  <si>
    <t>Avg RPS, LP</t>
  </si>
  <si>
    <t>Avg RPS, WS</t>
  </si>
  <si>
    <t>Avg RPS per server, LP</t>
  </si>
  <si>
    <t>Max RPS per server, LP</t>
  </si>
  <si>
    <t>Avg RPS per server, WS</t>
  </si>
  <si>
    <t>Max RPS per server, WS</t>
  </si>
  <si>
    <t xml:space="preserve">Long polling </t>
  </si>
  <si>
    <t>Web socket</t>
  </si>
  <si>
    <t>Selected sessions</t>
  </si>
  <si>
    <t>Total</t>
  </si>
  <si>
    <t>LP</t>
  </si>
  <si>
    <t>WS</t>
  </si>
  <si>
    <t>Maximum number of concurrent Co-browse sessions</t>
  </si>
  <si>
    <t>Enable WebSocket connections</t>
  </si>
  <si>
    <t>4 CPU</t>
  </si>
  <si>
    <t>8 CPU</t>
  </si>
  <si>
    <t>WebSocket part</t>
  </si>
  <si>
    <t>WebSocket</t>
  </si>
  <si>
    <t xml:space="preserve">Long Polling </t>
  </si>
  <si>
    <t>Java version 1.7, 64-Bit Server VM</t>
  </si>
  <si>
    <t>from server</t>
  </si>
  <si>
    <t>to server</t>
  </si>
  <si>
    <t>Note:</t>
  </si>
  <si>
    <t>1. Estimations are valid for both external and embedded Cassandra.</t>
  </si>
  <si>
    <t>2. Minimum number of nodes if using embedded Cassandra is 3.</t>
  </si>
  <si>
    <t>LP part</t>
  </si>
  <si>
    <t xml:space="preserve"> should be (1 - ws part), do not use equations here due to CB-3720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</si>
</sst>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"/>
  </numFmts>
  <fonts count="9" x14ac:knownFonts="1">
    <font>
      <sz val="10"/>
      <color rgb="FF000000"/>
      <name val="Arial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sz val="16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rgb="FFC0000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</cellStyleXfs>
  <cellXfs count="78"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/>
    <xf numFmtId="0" fontId="0" fillId="0" borderId="0" xfId="0" applyBorder="1" applyAlignment="1" applyProtection="1">
      <alignment wrapText="1"/>
    </xf>
    <xf numFmtId="0" fontId="0" fillId="0" borderId="0" xfId="0" applyAlignment="1" applyProtection="1">
      <alignment wrapText="1"/>
    </xf>
    <xf numFmtId="0" fontId="3" fillId="0" borderId="0" xfId="0" applyFont="1" applyBorder="1" applyAlignment="1" applyProtection="1">
      <alignment horizontal="left"/>
    </xf>
    <xf numFmtId="0" fontId="4" fillId="0" borderId="0" xfId="0" applyFont="1" applyAlignment="1" applyProtection="1">
      <alignment wrapText="1"/>
    </xf>
    <xf numFmtId="0" fontId="0" fillId="0" borderId="0" xfId="0" applyProtection="1"/>
    <xf numFmtId="0" fontId="3" fillId="0" borderId="0" xfId="0" applyFont="1" applyBorder="1" applyAlignment="1" applyProtection="1">
      <alignment horizontal="left" wrapText="1"/>
    </xf>
    <xf numFmtId="1" fontId="0" fillId="0" borderId="0" xfId="0" applyNumberFormat="1" applyProtection="1"/>
    <xf numFmtId="0" fontId="5" fillId="0" borderId="0" xfId="0" applyFont="1" applyAlignment="1" applyProtection="1"/>
    <xf numFmtId="0" fontId="6" fillId="0" borderId="0" xfId="0" applyFont="1" applyFill="1" applyAlignment="1" applyProtection="1"/>
    <xf numFmtId="0" fontId="7" fillId="0" borderId="0" xfId="0" applyFont="1" applyAlignment="1" applyProtection="1"/>
    <xf numFmtId="0" fontId="4" fillId="0" borderId="0" xfId="1" applyAlignment="1">
      <alignment wrapText="1"/>
    </xf>
    <xf numFmtId="0" fontId="4" fillId="0" borderId="0" xfId="1" applyFont="1" applyAlignment="1">
      <alignment wrapText="1"/>
    </xf>
    <xf numFmtId="0" fontId="4" fillId="0" borderId="0" xfId="1" applyAlignment="1"/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Alignment="1" applyProtection="1"/>
    <xf numFmtId="0" fontId="4" fillId="0" borderId="0" xfId="0" applyFont="1" applyProtection="1"/>
    <xf numFmtId="0" fontId="0" fillId="0" borderId="3" xfId="0" applyBorder="1" applyProtection="1"/>
    <xf numFmtId="0" fontId="3" fillId="0" borderId="0" xfId="0" applyFont="1" applyBorder="1" applyAlignment="1" applyProtection="1">
      <alignment horizontal="left" wrapText="1"/>
    </xf>
    <xf numFmtId="0" fontId="2" fillId="0" borderId="0" xfId="0" applyFont="1" applyProtection="1"/>
    <xf numFmtId="0" fontId="3" fillId="0" borderId="0" xfId="0" applyFont="1" applyBorder="1" applyAlignment="1" applyProtection="1">
      <alignment horizontal="left" wrapText="1"/>
    </xf>
    <xf numFmtId="0" fontId="4" fillId="0" borderId="0" xfId="0" applyFont="1" applyAlignment="1" applyProtection="1">
      <alignment horizontal="left"/>
    </xf>
    <xf numFmtId="0" fontId="3" fillId="0" borderId="0" xfId="0" applyFont="1" applyBorder="1" applyAlignment="1" applyProtection="1">
      <alignment horizontal="left" wrapText="1"/>
    </xf>
    <xf numFmtId="0" fontId="2" fillId="0" borderId="0" xfId="0" applyFont="1" applyAlignment="1" applyProtection="1"/>
    <xf numFmtId="0" fontId="8" fillId="0" borderId="0" xfId="0" applyFont="1" applyAlignment="1">
      <alignment wrapText="1"/>
    </xf>
    <xf numFmtId="9" fontId="8" fillId="0" borderId="0" xfId="0" applyNumberFormat="1" applyFont="1" applyAlignment="1">
      <alignment wrapText="1"/>
    </xf>
    <xf numFmtId="0" fontId="3" fillId="0" borderId="0" xfId="0" applyFont="1" applyBorder="1" applyAlignment="1" applyProtection="1">
      <alignment horizontal="left" wrapText="1"/>
    </xf>
    <xf numFmtId="0" fontId="4" fillId="0" borderId="0" xfId="0" applyFont="1" applyAlignment="1" applyProtection="1">
      <alignment horizontal="left"/>
    </xf>
    <xf numFmtId="0" fontId="0" fillId="0" borderId="1" xfId="0" applyBorder="1" applyProtection="1"/>
    <xf numFmtId="4" fontId="0" fillId="0" borderId="1" xfId="0" applyNumberFormat="1" applyBorder="1" applyProtection="1"/>
    <xf numFmtId="0" fontId="0" fillId="0" borderId="7" xfId="0" applyBorder="1" applyAlignment="1" applyProtection="1">
      <alignment horizontal="center"/>
    </xf>
    <xf numFmtId="0" fontId="0" fillId="0" borderId="8" xfId="0" applyBorder="1" applyProtection="1"/>
    <xf numFmtId="4" fontId="0" fillId="0" borderId="8" xfId="0" applyNumberFormat="1" applyBorder="1" applyProtection="1"/>
    <xf numFmtId="0" fontId="0" fillId="0" borderId="9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2" fillId="0" borderId="1" xfId="0" applyFont="1" applyBorder="1" applyAlignment="1" applyProtection="1">
      <alignment horizontal="left"/>
    </xf>
    <xf numFmtId="0" fontId="0" fillId="0" borderId="7" xfId="0" applyBorder="1" applyProtection="1"/>
    <xf numFmtId="4" fontId="0" fillId="0" borderId="7" xfId="0" applyNumberFormat="1" applyBorder="1" applyProtection="1"/>
    <xf numFmtId="0" fontId="0" fillId="0" borderId="4" xfId="0" applyBorder="1" applyProtection="1"/>
    <xf numFmtId="4" fontId="0" fillId="0" borderId="9" xfId="0" applyNumberFormat="1" applyBorder="1" applyProtection="1"/>
    <xf numFmtId="4" fontId="0" fillId="0" borderId="5" xfId="0" applyNumberFormat="1" applyBorder="1" applyProtection="1"/>
    <xf numFmtId="0" fontId="2" fillId="0" borderId="10" xfId="0" applyFont="1" applyBorder="1" applyProtection="1"/>
    <xf numFmtId="4" fontId="0" fillId="0" borderId="6" xfId="0" applyNumberFormat="1" applyBorder="1" applyProtection="1"/>
    <xf numFmtId="4" fontId="0" fillId="0" borderId="11" xfId="0" applyNumberFormat="1" applyBorder="1" applyProtection="1"/>
    <xf numFmtId="4" fontId="0" fillId="0" borderId="4" xfId="0" applyNumberFormat="1" applyBorder="1" applyProtection="1"/>
    <xf numFmtId="0" fontId="2" fillId="0" borderId="0" xfId="0" applyFont="1" applyAlignment="1" applyProtection="1"/>
    <xf numFmtId="0" fontId="0" fillId="0" borderId="0" xfId="0" applyBorder="1" applyProtection="1"/>
    <xf numFmtId="0" fontId="2" fillId="0" borderId="0" xfId="0" applyFont="1" applyBorder="1" applyProtection="1"/>
    <xf numFmtId="0" fontId="3" fillId="0" borderId="0" xfId="0" applyFont="1" applyBorder="1" applyAlignment="1" applyProtection="1">
      <alignment horizontal="left" wrapText="1"/>
    </xf>
    <xf numFmtId="0" fontId="3" fillId="0" borderId="3" xfId="0" applyFont="1" applyBorder="1" applyAlignment="1" applyProtection="1">
      <alignment horizontal="left" wrapText="1"/>
    </xf>
    <xf numFmtId="0" fontId="4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2" fillId="0" borderId="0" xfId="0" applyFont="1" applyAlignment="1" applyProtection="1"/>
    <xf numFmtId="0" fontId="5" fillId="0" borderId="0" xfId="0" applyFont="1" applyAlignment="1" applyProtection="1"/>
    <xf numFmtId="0" fontId="0" fillId="0" borderId="0" xfId="0" applyAlignment="1" applyProtection="1">
      <alignment horizontal="center" wrapText="1"/>
      <protection locked="0"/>
    </xf>
    <xf numFmtId="0" fontId="3" fillId="0" borderId="3" xfId="1" applyFont="1" applyBorder="1" applyAlignment="1">
      <alignment horizontal="left"/>
    </xf>
    <xf numFmtId="0" fontId="4" fillId="0" borderId="0" xfId="1" applyBorder="1" applyAlignment="1">
      <alignment horizontal="left" wrapText="1"/>
    </xf>
    <xf numFmtId="0" fontId="4" fillId="0" borderId="1" xfId="1" applyBorder="1" applyAlignment="1">
      <alignment horizontal="center" wrapText="1"/>
    </xf>
    <xf numFmtId="0" fontId="4" fillId="0" borderId="0" xfId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4" fillId="0" borderId="0" xfId="1" applyAlignment="1">
      <alignment horizontal="left"/>
    </xf>
    <xf numFmtId="0" fontId="4" fillId="0" borderId="0" xfId="1" applyBorder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165" fontId="0" fillId="0" borderId="0" xfId="0" applyNumberFormat="1" applyAlignment="1">
      <alignment wrapText="1"/>
    </xf>
    <xf numFmtId="0" fontId="4" fillId="0" borderId="0" xfId="0" applyFont="1" applyAlignment="1"/>
  </cellXfs>
  <cellStyles count="4">
    <cellStyle name="Обычный" xfId="0" builtinId="0"/>
    <cellStyle name="Обычный 2" xfId="1"/>
    <cellStyle name="Обычный 3" xfId="3"/>
    <cellStyle name="Процентный 2" xfId="2"/>
  </cellStyles>
  <dxfs count="4">
    <dxf>
      <font>
        <color rgb="FF9C0006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fmlaLink="$F$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981075</xdr:colOff>
          <xdr:row>6</xdr:row>
          <xdr:rowOff>9525</xdr:rowOff>
        </xdr:from>
        <xdr:to>
          <xdr:col>6</xdr:col>
          <xdr:colOff>1095375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Worksheet____1"/>
  <dimension ref="A1:J37"/>
  <sheetViews>
    <sheetView showGridLines="0" tabSelected="1" zoomScaleNormal="100" workbookViewId="0">
      <selection activeCell="F5" sqref="F5:G5"/>
    </sheetView>
  </sheetViews>
  <sheetFormatPr defaultColWidth="17.140625" defaultRowHeight="12.75" customHeight="1" x14ac:dyDescent="0.2"/>
  <cols>
    <col min="1" max="1" width="13.85546875" style="4" customWidth="1"/>
    <col min="2" max="2" width="11.28515625" style="4" customWidth="1"/>
    <col min="3" max="3" width="11" style="4" customWidth="1"/>
    <col min="4" max="4" width="16.140625" style="4" customWidth="1"/>
    <col min="5" max="5" width="15.28515625" style="4" customWidth="1"/>
    <col min="6" max="6" width="15.140625" style="4" customWidth="1"/>
    <col min="7" max="7" width="16.7109375" style="4" customWidth="1"/>
    <col min="8" max="8" width="8" style="4" customWidth="1"/>
    <col min="9" max="9" width="10.42578125" style="4" customWidth="1"/>
    <col min="10" max="11" width="17.140625" style="4"/>
    <col min="12" max="12" width="10.7109375" style="4" customWidth="1"/>
    <col min="13" max="16384" width="17.140625" style="4"/>
  </cols>
  <sheetData>
    <row r="1" spans="1:10" ht="12.75" customHeight="1" x14ac:dyDescent="0.2">
      <c r="A1" s="56" t="s">
        <v>38</v>
      </c>
      <c r="B1" s="56"/>
      <c r="C1" s="56"/>
      <c r="D1" s="56"/>
      <c r="E1" s="56"/>
      <c r="F1" s="56"/>
      <c r="G1" s="56"/>
      <c r="H1" s="56"/>
      <c r="I1" s="3"/>
    </row>
    <row r="2" spans="1:10" ht="12.75" customHeight="1" x14ac:dyDescent="0.3">
      <c r="A2" s="56"/>
      <c r="B2" s="56"/>
      <c r="C2" s="56"/>
      <c r="D2" s="56"/>
      <c r="E2" s="56"/>
      <c r="F2" s="56"/>
      <c r="G2" s="56"/>
      <c r="H2" s="56"/>
      <c r="I2" s="5"/>
    </row>
    <row r="3" spans="1:10" ht="12" customHeight="1" thickBot="1" x14ac:dyDescent="0.35">
      <c r="A3" s="57"/>
      <c r="B3" s="57"/>
      <c r="C3" s="57"/>
      <c r="D3" s="57"/>
      <c r="E3" s="57"/>
      <c r="F3" s="57"/>
      <c r="G3" s="57"/>
      <c r="H3" s="57"/>
      <c r="I3" s="5"/>
    </row>
    <row r="4" spans="1:10" ht="12" customHeight="1" x14ac:dyDescent="0.2">
      <c r="A4" s="6"/>
    </row>
    <row r="5" spans="1:10" ht="12.75" customHeight="1" x14ac:dyDescent="0.2">
      <c r="A5" s="60" t="s">
        <v>73</v>
      </c>
      <c r="B5" s="61"/>
      <c r="C5" s="61"/>
      <c r="D5" s="61"/>
      <c r="F5" s="53">
        <v>1500</v>
      </c>
      <c r="G5" s="53"/>
      <c r="H5" s="11"/>
      <c r="I5" s="19"/>
      <c r="J5" s="7"/>
    </row>
    <row r="6" spans="1:10" ht="12.75" customHeight="1" x14ac:dyDescent="0.2">
      <c r="A6" s="18" t="s">
        <v>39</v>
      </c>
      <c r="B6" s="10"/>
      <c r="C6" s="10"/>
      <c r="D6" s="10"/>
      <c r="F6" s="54" t="s">
        <v>59</v>
      </c>
      <c r="G6" s="54"/>
      <c r="H6" s="11"/>
      <c r="I6" s="19"/>
    </row>
    <row r="7" spans="1:10" ht="12.75" customHeight="1" x14ac:dyDescent="0.2">
      <c r="A7" s="48" t="s">
        <v>74</v>
      </c>
      <c r="B7" s="48"/>
      <c r="C7" s="48"/>
      <c r="D7" s="48"/>
      <c r="F7" s="62" t="b">
        <v>1</v>
      </c>
      <c r="G7" s="62"/>
      <c r="H7" s="7"/>
      <c r="I7" s="7"/>
    </row>
    <row r="8" spans="1:10" ht="12.75" hidden="1" customHeight="1" x14ac:dyDescent="0.2">
      <c r="G8" s="6"/>
      <c r="H8" s="7"/>
      <c r="I8" s="7"/>
    </row>
    <row r="9" spans="1:10" ht="12.75" hidden="1" customHeight="1" x14ac:dyDescent="0.2">
      <c r="A9" s="51" t="s">
        <v>18</v>
      </c>
      <c r="B9" s="51"/>
      <c r="C9" s="51"/>
      <c r="D9" s="51"/>
      <c r="E9" s="51"/>
      <c r="F9" s="51"/>
      <c r="G9" s="51"/>
      <c r="H9" s="51"/>
      <c r="I9" s="7"/>
    </row>
    <row r="10" spans="1:10" ht="12.75" hidden="1" customHeight="1" x14ac:dyDescent="0.2">
      <c r="A10" s="51"/>
      <c r="B10" s="51"/>
      <c r="C10" s="51"/>
      <c r="D10" s="51"/>
      <c r="E10" s="51"/>
      <c r="F10" s="51"/>
      <c r="G10" s="51"/>
      <c r="H10" s="51"/>
      <c r="I10" s="7"/>
    </row>
    <row r="11" spans="1:10" ht="12.75" hidden="1" customHeight="1" x14ac:dyDescent="0.2">
      <c r="A11" s="52"/>
      <c r="B11" s="52"/>
      <c r="C11" s="52"/>
      <c r="D11" s="52"/>
      <c r="E11" s="52"/>
      <c r="F11" s="52"/>
      <c r="G11" s="52"/>
      <c r="H11" s="52"/>
      <c r="I11" s="7"/>
    </row>
    <row r="12" spans="1:10" ht="12.75" hidden="1" customHeight="1" x14ac:dyDescent="0.3">
      <c r="A12" s="21"/>
      <c r="B12" s="21"/>
      <c r="C12" s="21"/>
      <c r="D12" s="21"/>
      <c r="E12" s="21"/>
      <c r="F12" s="29"/>
      <c r="G12" s="21"/>
      <c r="H12" s="21"/>
      <c r="I12" s="7"/>
    </row>
    <row r="13" spans="1:10" ht="12.75" hidden="1" customHeight="1" x14ac:dyDescent="0.3">
      <c r="A13" s="58" t="s">
        <v>19</v>
      </c>
      <c r="B13" s="59"/>
      <c r="C13" s="59"/>
      <c r="D13" s="59"/>
      <c r="E13" s="23"/>
      <c r="F13" s="29"/>
      <c r="G13" s="9">
        <f>AvgTotalRps</f>
        <v>3000</v>
      </c>
      <c r="H13" s="23"/>
      <c r="I13" s="7"/>
    </row>
    <row r="14" spans="1:10" ht="12.75" hidden="1" customHeight="1" x14ac:dyDescent="0.3">
      <c r="A14" s="58" t="s">
        <v>1</v>
      </c>
      <c r="B14" s="59"/>
      <c r="C14" s="59"/>
      <c r="D14" s="59"/>
      <c r="G14" s="9">
        <f>MaxTotalRps</f>
        <v>3219.0890230020664</v>
      </c>
      <c r="H14" s="21"/>
      <c r="I14" s="7"/>
    </row>
    <row r="15" spans="1:10" ht="12.75" hidden="1" customHeight="1" x14ac:dyDescent="0.3">
      <c r="A15" s="21"/>
      <c r="B15" s="21"/>
      <c r="C15" s="21"/>
      <c r="D15" s="21"/>
      <c r="E15" s="21"/>
      <c r="F15" s="29"/>
      <c r="G15" s="21"/>
      <c r="H15" s="21"/>
      <c r="I15" s="7"/>
    </row>
    <row r="16" spans="1:10" ht="15.75" hidden="1" customHeight="1" x14ac:dyDescent="0.3">
      <c r="A16" s="51" t="s">
        <v>0</v>
      </c>
      <c r="B16" s="51"/>
      <c r="C16" s="51"/>
      <c r="D16" s="51"/>
      <c r="E16" s="51"/>
      <c r="F16" s="51"/>
      <c r="G16" s="51"/>
      <c r="H16" s="51"/>
      <c r="I16" s="8"/>
      <c r="J16" s="7"/>
    </row>
    <row r="17" spans="1:10" ht="15.75" customHeight="1" x14ac:dyDescent="0.3">
      <c r="A17" s="51"/>
      <c r="B17" s="51"/>
      <c r="C17" s="51"/>
      <c r="D17" s="51"/>
      <c r="E17" s="51"/>
      <c r="F17" s="51"/>
      <c r="G17" s="51"/>
      <c r="H17" s="51"/>
      <c r="I17" s="8"/>
      <c r="J17" s="7"/>
    </row>
    <row r="18" spans="1:10" ht="15.75" customHeight="1" x14ac:dyDescent="0.3">
      <c r="A18" s="52"/>
      <c r="B18" s="52"/>
      <c r="C18" s="52"/>
      <c r="D18" s="52"/>
      <c r="E18" s="52"/>
      <c r="F18" s="52"/>
      <c r="G18" s="52"/>
      <c r="H18" s="52"/>
      <c r="I18" s="8"/>
      <c r="J18" s="7"/>
    </row>
    <row r="19" spans="1:10" ht="16.5" customHeight="1" x14ac:dyDescent="0.3">
      <c r="A19" s="26" t="s">
        <v>33</v>
      </c>
      <c r="B19" s="26"/>
      <c r="C19" s="26"/>
      <c r="D19" s="26"/>
      <c r="E19" s="26"/>
      <c r="F19" s="55" t="s">
        <v>76</v>
      </c>
      <c r="G19" s="55"/>
      <c r="H19" s="25"/>
      <c r="I19" s="25"/>
      <c r="J19" s="7"/>
    </row>
    <row r="20" spans="1:10" ht="15.75" customHeight="1" x14ac:dyDescent="0.3">
      <c r="A20" s="58"/>
      <c r="B20" s="59"/>
      <c r="C20" s="59"/>
      <c r="D20" s="59"/>
      <c r="E20" s="58"/>
      <c r="F20" s="58"/>
      <c r="G20" s="59"/>
      <c r="H20" s="8"/>
      <c r="I20" s="8"/>
      <c r="J20" s="7"/>
    </row>
    <row r="21" spans="1:10" ht="15.75" customHeight="1" x14ac:dyDescent="0.3">
      <c r="A21" s="58" t="s">
        <v>20</v>
      </c>
      <c r="B21" s="59"/>
      <c r="C21" s="59"/>
      <c r="D21" s="59"/>
      <c r="E21" s="24"/>
      <c r="F21" s="30"/>
      <c r="G21" s="22">
        <f>TotalMinimalNodes</f>
        <v>2</v>
      </c>
      <c r="H21" s="23"/>
      <c r="I21" s="23"/>
      <c r="J21" s="7"/>
    </row>
    <row r="22" spans="1:10" ht="15.75" customHeight="1" x14ac:dyDescent="0.2">
      <c r="A22" s="58" t="s">
        <v>21</v>
      </c>
      <c r="B22" s="59"/>
      <c r="C22" s="59"/>
      <c r="D22" s="59"/>
      <c r="G22" s="22">
        <f>TotalNodesCount</f>
        <v>2</v>
      </c>
      <c r="H22" s="12"/>
      <c r="J22" s="7"/>
    </row>
    <row r="23" spans="1:10" ht="12.75" customHeight="1" x14ac:dyDescent="0.2">
      <c r="A23" s="20"/>
      <c r="B23" s="20"/>
      <c r="C23" s="20"/>
      <c r="D23" s="20"/>
      <c r="E23" s="20"/>
      <c r="F23" s="20"/>
      <c r="G23" s="20"/>
      <c r="H23" s="20"/>
      <c r="I23" s="7"/>
    </row>
    <row r="24" spans="1:10" ht="12.75" customHeight="1" x14ac:dyDescent="0.2">
      <c r="A24" s="50" t="s">
        <v>83</v>
      </c>
      <c r="B24" s="49" t="s">
        <v>84</v>
      </c>
      <c r="C24" s="49"/>
      <c r="D24" s="49"/>
      <c r="E24" s="49"/>
      <c r="F24" s="49"/>
      <c r="G24" s="49"/>
      <c r="H24" s="49"/>
      <c r="I24" s="7"/>
    </row>
    <row r="25" spans="1:10" ht="12.75" customHeight="1" x14ac:dyDescent="0.2">
      <c r="A25" s="49"/>
      <c r="B25" s="49" t="s">
        <v>85</v>
      </c>
      <c r="C25" s="49"/>
      <c r="D25" s="49"/>
      <c r="E25" s="49"/>
      <c r="F25" s="49"/>
      <c r="G25" s="49"/>
      <c r="H25" s="49"/>
      <c r="I25" s="7"/>
    </row>
    <row r="26" spans="1:10" ht="12.75" customHeight="1" x14ac:dyDescent="0.2">
      <c r="A26" s="51" t="s">
        <v>40</v>
      </c>
      <c r="B26" s="51"/>
      <c r="C26" s="51"/>
      <c r="D26" s="51"/>
      <c r="E26" s="51"/>
      <c r="F26" s="51"/>
      <c r="G26" s="51"/>
      <c r="H26" s="51"/>
      <c r="I26" s="7"/>
    </row>
    <row r="27" spans="1:10" ht="12.75" customHeight="1" x14ac:dyDescent="0.2">
      <c r="A27" s="51"/>
      <c r="B27" s="51"/>
      <c r="C27" s="51"/>
      <c r="D27" s="51"/>
      <c r="E27" s="51"/>
      <c r="F27" s="51"/>
      <c r="G27" s="51"/>
      <c r="H27" s="51"/>
      <c r="I27" s="7"/>
    </row>
    <row r="28" spans="1:10" ht="12.75" customHeight="1" x14ac:dyDescent="0.2">
      <c r="A28" s="52"/>
      <c r="B28" s="52"/>
      <c r="C28" s="52"/>
      <c r="D28" s="52"/>
      <c r="E28" s="52"/>
      <c r="F28" s="52"/>
      <c r="G28" s="52"/>
      <c r="H28" s="52"/>
      <c r="I28" s="7"/>
    </row>
    <row r="29" spans="1:10" ht="12.75" customHeight="1" x14ac:dyDescent="0.3">
      <c r="A29" s="29"/>
      <c r="B29" s="29"/>
      <c r="C29" s="29"/>
      <c r="D29" s="29"/>
      <c r="E29" s="29"/>
      <c r="F29" s="29"/>
      <c r="G29" s="29"/>
      <c r="H29" s="29"/>
      <c r="I29" s="7"/>
    </row>
    <row r="30" spans="1:10" ht="15.75" customHeight="1" x14ac:dyDescent="0.2">
      <c r="A30" s="33" t="s">
        <v>41</v>
      </c>
      <c r="B30" s="33" t="s">
        <v>45</v>
      </c>
      <c r="C30" s="33" t="s">
        <v>46</v>
      </c>
      <c r="D30" s="33" t="s">
        <v>50</v>
      </c>
      <c r="E30" s="33" t="s">
        <v>47</v>
      </c>
      <c r="F30" s="33" t="s">
        <v>48</v>
      </c>
      <c r="G30" s="33" t="s">
        <v>49</v>
      </c>
      <c r="I30" s="7"/>
    </row>
    <row r="31" spans="1:10" ht="15.75" customHeight="1" x14ac:dyDescent="0.2">
      <c r="A31" s="38" t="s">
        <v>51</v>
      </c>
      <c r="B31" s="36"/>
      <c r="C31" s="36"/>
      <c r="D31" s="36"/>
      <c r="E31" s="36"/>
      <c r="F31" s="36"/>
      <c r="G31" s="37"/>
      <c r="I31" s="7"/>
    </row>
    <row r="32" spans="1:10" ht="18.75" customHeight="1" x14ac:dyDescent="0.2">
      <c r="A32" s="34" t="s">
        <v>53</v>
      </c>
      <c r="B32" s="35">
        <f>PerMinuteClientIn</f>
        <v>0.47</v>
      </c>
      <c r="C32" s="35">
        <f>B32*60</f>
        <v>28.2</v>
      </c>
      <c r="D32" s="35">
        <f>C32*24</f>
        <v>676.8</v>
      </c>
      <c r="E32" s="35">
        <f>D32*7</f>
        <v>4737.5999999999995</v>
      </c>
      <c r="F32" s="35">
        <f>G32/12</f>
        <v>20585.999999999996</v>
      </c>
      <c r="G32" s="35">
        <f>D32*365</f>
        <v>247031.99999999997</v>
      </c>
      <c r="H32" s="7"/>
      <c r="I32" s="7"/>
    </row>
    <row r="33" spans="1:9" ht="12.75" customHeight="1" x14ac:dyDescent="0.2">
      <c r="A33" s="39" t="s">
        <v>54</v>
      </c>
      <c r="B33" s="40">
        <f>PerMinuteClientOut</f>
        <v>0.19</v>
      </c>
      <c r="C33" s="40">
        <f>B33*60</f>
        <v>11.4</v>
      </c>
      <c r="D33" s="40">
        <f>C33*24</f>
        <v>273.60000000000002</v>
      </c>
      <c r="E33" s="40">
        <f>D33*7</f>
        <v>1915.2000000000003</v>
      </c>
      <c r="F33" s="40">
        <f>G33/12</f>
        <v>8322.0000000000018</v>
      </c>
      <c r="G33" s="40">
        <f>D33*365</f>
        <v>99864.000000000015</v>
      </c>
      <c r="H33" s="7"/>
      <c r="I33" s="7"/>
    </row>
    <row r="34" spans="1:9" ht="12.75" customHeight="1" x14ac:dyDescent="0.2">
      <c r="A34" s="41"/>
      <c r="B34" s="45"/>
      <c r="C34" s="45"/>
      <c r="D34" s="45"/>
      <c r="E34" s="45"/>
      <c r="F34" s="45"/>
      <c r="G34" s="46"/>
      <c r="H34" s="7"/>
      <c r="I34" s="7"/>
    </row>
    <row r="35" spans="1:9" ht="12.75" customHeight="1" x14ac:dyDescent="0.2">
      <c r="A35" s="44" t="s">
        <v>52</v>
      </c>
      <c r="B35" s="47"/>
      <c r="C35" s="42"/>
      <c r="D35" s="42"/>
      <c r="E35" s="42"/>
      <c r="F35" s="42"/>
      <c r="G35" s="43"/>
      <c r="H35" s="7"/>
      <c r="I35" s="7"/>
    </row>
    <row r="36" spans="1:9" ht="12.75" customHeight="1" x14ac:dyDescent="0.2">
      <c r="A36" s="31" t="s">
        <v>53</v>
      </c>
      <c r="B36" s="35">
        <f>PerMinuteAgentsIn</f>
        <v>0.17</v>
      </c>
      <c r="C36" s="35">
        <f>B36*60</f>
        <v>10.200000000000001</v>
      </c>
      <c r="D36" s="35">
        <f>C36*24</f>
        <v>244.8</v>
      </c>
      <c r="E36" s="35">
        <f>D36*7</f>
        <v>1713.6000000000001</v>
      </c>
      <c r="F36" s="35">
        <f>G36/12</f>
        <v>7446</v>
      </c>
      <c r="G36" s="35">
        <f>D36*365</f>
        <v>89352</v>
      </c>
      <c r="H36" s="7"/>
      <c r="I36" s="7"/>
    </row>
    <row r="37" spans="1:9" ht="12.75" customHeight="1" x14ac:dyDescent="0.2">
      <c r="A37" s="31" t="s">
        <v>54</v>
      </c>
      <c r="B37" s="32">
        <f>PerMinuteAgentsOut</f>
        <v>0.51</v>
      </c>
      <c r="C37" s="32">
        <f>B37*60</f>
        <v>30.6</v>
      </c>
      <c r="D37" s="32">
        <f>C37*24</f>
        <v>734.40000000000009</v>
      </c>
      <c r="E37" s="32">
        <f>D37*7</f>
        <v>5140.8000000000011</v>
      </c>
      <c r="F37" s="32">
        <f>G37/12</f>
        <v>22338.000000000004</v>
      </c>
      <c r="G37" s="32">
        <f>D37*365</f>
        <v>268056.00000000006</v>
      </c>
    </row>
  </sheetData>
  <sheetProtection password="E78F" sheet="1" objects="1" scenarios="1" selectLockedCells="1"/>
  <mergeCells count="15">
    <mergeCell ref="A26:H28"/>
    <mergeCell ref="F5:G5"/>
    <mergeCell ref="F6:G6"/>
    <mergeCell ref="F19:G19"/>
    <mergeCell ref="A1:H3"/>
    <mergeCell ref="A16:H18"/>
    <mergeCell ref="A22:D22"/>
    <mergeCell ref="A5:D5"/>
    <mergeCell ref="A9:H11"/>
    <mergeCell ref="A14:D14"/>
    <mergeCell ref="A13:D13"/>
    <mergeCell ref="A21:D21"/>
    <mergeCell ref="A20:D20"/>
    <mergeCell ref="E20:G20"/>
    <mergeCell ref="F7:G7"/>
  </mergeCells>
  <conditionalFormatting sqref="F6">
    <cfRule type="cellIs" dxfId="3" priority="9" stopIfTrue="1" operator="lessThan">
      <formula>VisitsPerHour</formula>
    </cfRule>
  </conditionalFormatting>
  <conditionalFormatting sqref="F5:F6">
    <cfRule type="containsBlanks" dxfId="2" priority="6" stopIfTrue="1">
      <formula>LEN(TRIM(F5))=0</formula>
    </cfRule>
  </conditionalFormatting>
  <conditionalFormatting sqref="F5:F6">
    <cfRule type="cellIs" dxfId="1" priority="5" stopIfTrue="1" operator="lessThan">
      <formula>0</formula>
    </cfRule>
  </conditionalFormatting>
  <conditionalFormatting sqref="F5">
    <cfRule type="cellIs" dxfId="0" priority="12" stopIfTrue="1" operator="greaterThan">
      <formula>$F$6</formula>
    </cfRule>
  </conditionalFormatting>
  <dataValidations count="2">
    <dataValidation type="list" allowBlank="1" showInputMessage="1" showErrorMessage="1" sqref="F19:G19">
      <formula1>ValidCores</formula1>
    </dataValidation>
    <dataValidation type="list" allowBlank="1" showInputMessage="1" showErrorMessage="1" sqref="F6:G6">
      <formula1>SiteTypes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981075</xdr:colOff>
                    <xdr:row>6</xdr:row>
                    <xdr:rowOff>9525</xdr:rowOff>
                  </from>
                  <to>
                    <xdr:col>6</xdr:col>
                    <xdr:colOff>1095375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2"/>
  <dimension ref="A1:F15"/>
  <sheetViews>
    <sheetView showGridLines="0" workbookViewId="0">
      <selection activeCell="C3" sqref="C3:D3"/>
    </sheetView>
  </sheetViews>
  <sheetFormatPr defaultRowHeight="12.75" x14ac:dyDescent="0.2"/>
  <cols>
    <col min="1" max="1" width="27.140625" style="13" customWidth="1"/>
    <col min="2" max="2" width="15.85546875" style="13" customWidth="1"/>
    <col min="3" max="3" width="22.42578125" style="13" customWidth="1"/>
    <col min="4" max="4" width="24.7109375" style="13" customWidth="1"/>
    <col min="5" max="16384" width="9.140625" style="13"/>
  </cols>
  <sheetData>
    <row r="1" spans="1:6" ht="20.25" x14ac:dyDescent="0.3">
      <c r="A1" s="63" t="s">
        <v>9</v>
      </c>
      <c r="B1" s="63"/>
      <c r="C1" s="63"/>
      <c r="D1" s="63"/>
    </row>
    <row r="3" spans="1:6" x14ac:dyDescent="0.2">
      <c r="A3" s="66" t="s">
        <v>8</v>
      </c>
      <c r="B3" s="66"/>
      <c r="C3" s="67" t="s">
        <v>12</v>
      </c>
      <c r="D3" s="67"/>
      <c r="E3" s="15"/>
      <c r="F3" s="15"/>
    </row>
    <row r="4" spans="1:6" x14ac:dyDescent="0.2">
      <c r="A4" s="66" t="s">
        <v>7</v>
      </c>
      <c r="B4" s="66"/>
      <c r="C4" s="72" t="s">
        <v>13</v>
      </c>
      <c r="D4" s="73"/>
      <c r="E4" s="15"/>
      <c r="F4" s="15"/>
    </row>
    <row r="5" spans="1:6" x14ac:dyDescent="0.2">
      <c r="A5" s="15"/>
      <c r="B5" s="15"/>
      <c r="C5" s="15"/>
      <c r="D5" s="15"/>
      <c r="E5" s="15"/>
      <c r="F5" s="15"/>
    </row>
    <row r="6" spans="1:6" ht="20.25" x14ac:dyDescent="0.3">
      <c r="A6" s="63" t="s">
        <v>6</v>
      </c>
      <c r="B6" s="63"/>
      <c r="C6" s="63"/>
      <c r="D6" s="63"/>
      <c r="E6" s="15"/>
      <c r="F6" s="15"/>
    </row>
    <row r="7" spans="1:6" x14ac:dyDescent="0.2">
      <c r="A7" s="2" t="s">
        <v>10</v>
      </c>
      <c r="B7" s="2"/>
      <c r="C7" s="2" t="s">
        <v>11</v>
      </c>
      <c r="D7" s="2"/>
      <c r="E7" s="15"/>
      <c r="F7" s="15"/>
    </row>
    <row r="8" spans="1:6" x14ac:dyDescent="0.2">
      <c r="A8" s="68" t="s">
        <v>5</v>
      </c>
      <c r="B8" s="68"/>
      <c r="C8" s="15" t="s">
        <v>80</v>
      </c>
      <c r="D8" s="15"/>
      <c r="E8" s="15"/>
      <c r="F8" s="15"/>
    </row>
    <row r="9" spans="1:6" x14ac:dyDescent="0.2">
      <c r="A9" s="15"/>
      <c r="B9" s="15"/>
      <c r="C9" s="15"/>
      <c r="D9" s="15"/>
      <c r="E9" s="15"/>
      <c r="F9" s="15"/>
    </row>
    <row r="10" spans="1:6" ht="20.25" x14ac:dyDescent="0.3">
      <c r="A10" s="63" t="s">
        <v>4</v>
      </c>
      <c r="B10" s="63"/>
      <c r="C10" s="63"/>
      <c r="D10" s="63"/>
      <c r="E10" s="15"/>
      <c r="F10" s="15"/>
    </row>
    <row r="11" spans="1:6" x14ac:dyDescent="0.2">
      <c r="A11" s="69" t="s">
        <v>3</v>
      </c>
      <c r="B11" s="69"/>
      <c r="C11" s="70" t="s">
        <v>14</v>
      </c>
      <c r="D11" s="71"/>
      <c r="E11" s="15"/>
      <c r="F11" s="15"/>
    </row>
    <row r="12" spans="1:6" x14ac:dyDescent="0.2">
      <c r="A12" s="64" t="s">
        <v>2</v>
      </c>
      <c r="B12" s="64"/>
      <c r="C12" s="65" t="s">
        <v>14</v>
      </c>
      <c r="D12" s="65"/>
    </row>
    <row r="13" spans="1:6" x14ac:dyDescent="0.2">
      <c r="A13" s="14"/>
    </row>
    <row r="14" spans="1:6" x14ac:dyDescent="0.2">
      <c r="A14" s="14"/>
    </row>
    <row r="15" spans="1:6" ht="25.5" customHeight="1" x14ac:dyDescent="0.2"/>
  </sheetData>
  <mergeCells count="12">
    <mergeCell ref="A1:D1"/>
    <mergeCell ref="A12:B12"/>
    <mergeCell ref="C12:D12"/>
    <mergeCell ref="A3:B3"/>
    <mergeCell ref="C3:D3"/>
    <mergeCell ref="A4:B4"/>
    <mergeCell ref="A6:D6"/>
    <mergeCell ref="A8:B8"/>
    <mergeCell ref="A11:B11"/>
    <mergeCell ref="C11:D11"/>
    <mergeCell ref="A10:D10"/>
    <mergeCell ref="C4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I36"/>
  <sheetViews>
    <sheetView workbookViewId="0">
      <selection activeCell="B2" sqref="B2"/>
    </sheetView>
  </sheetViews>
  <sheetFormatPr defaultRowHeight="12.75" x14ac:dyDescent="0.2"/>
  <cols>
    <col min="1" max="1" width="18.140625" customWidth="1"/>
    <col min="2" max="2" width="11.5703125" bestFit="1" customWidth="1"/>
    <col min="4" max="4" width="11.5703125" bestFit="1" customWidth="1"/>
    <col min="5" max="5" width="17.7109375" customWidth="1"/>
    <col min="6" max="6" width="11.5703125" bestFit="1" customWidth="1"/>
  </cols>
  <sheetData>
    <row r="1" spans="1:9" x14ac:dyDescent="0.2">
      <c r="A1" s="1" t="s">
        <v>67</v>
      </c>
      <c r="E1" s="1" t="s">
        <v>68</v>
      </c>
    </row>
    <row r="2" spans="1:9" x14ac:dyDescent="0.2">
      <c r="A2" s="17" t="s">
        <v>25</v>
      </c>
      <c r="B2">
        <f>VLOOKUP(SiteType,Data!$A$2:$B$3,2,FALSE)</f>
        <v>10</v>
      </c>
      <c r="E2" s="17" t="s">
        <v>25</v>
      </c>
      <c r="F2">
        <f>VLOOKUP(SiteType,Data!A2:C3,3,FALSE)</f>
        <v>7</v>
      </c>
    </row>
    <row r="3" spans="1:9" x14ac:dyDescent="0.2">
      <c r="A3" s="17"/>
    </row>
    <row r="4" spans="1:9" x14ac:dyDescent="0.2">
      <c r="A4" s="17" t="s">
        <v>69</v>
      </c>
      <c r="B4">
        <f>IF(WebsocketEnabled,LPSessionsRatio*AvgSessions,AvgSessions)</f>
        <v>300</v>
      </c>
      <c r="E4" s="17" t="s">
        <v>69</v>
      </c>
      <c r="F4">
        <f>AvgSessions-LPAvgSessions</f>
        <v>1200</v>
      </c>
    </row>
    <row r="5" spans="1:9" x14ac:dyDescent="0.2">
      <c r="A5" s="17"/>
    </row>
    <row r="6" spans="1:9" x14ac:dyDescent="0.2">
      <c r="A6" s="17" t="s">
        <v>26</v>
      </c>
      <c r="B6">
        <f>AvgRps*LPAvgSessions</f>
        <v>3000</v>
      </c>
      <c r="E6" s="17" t="s">
        <v>26</v>
      </c>
      <c r="F6">
        <f>WSAvgRps*WSAvgSessions</f>
        <v>8400</v>
      </c>
    </row>
    <row r="7" spans="1:9" x14ac:dyDescent="0.2">
      <c r="A7" s="17" t="s">
        <v>27</v>
      </c>
      <c r="B7">
        <f>AvgTotalRps</f>
        <v>3000</v>
      </c>
      <c r="E7" s="17" t="s">
        <v>27</v>
      </c>
      <c r="F7">
        <f>WSAvgTotalRps</f>
        <v>8400</v>
      </c>
    </row>
    <row r="8" spans="1:9" x14ac:dyDescent="0.2">
      <c r="A8" s="17" t="s">
        <v>28</v>
      </c>
      <c r="B8">
        <f>AvgTotalRps+4*SQRT(AvgTotalRps)</f>
        <v>3219.0890230020664</v>
      </c>
      <c r="E8" s="17" t="s">
        <v>28</v>
      </c>
      <c r="F8">
        <f>WSAvgTotalRps+4*SQRT(WSAvgTotalRps)</f>
        <v>8766.6060555964668</v>
      </c>
    </row>
    <row r="9" spans="1:9" x14ac:dyDescent="0.2">
      <c r="A9" s="17"/>
    </row>
    <row r="10" spans="1:9" x14ac:dyDescent="0.2">
      <c r="A10" s="1" t="s">
        <v>35</v>
      </c>
    </row>
    <row r="11" spans="1:9" x14ac:dyDescent="0.2">
      <c r="A11" s="17" t="s">
        <v>36</v>
      </c>
      <c r="B11">
        <f>VLOOKUP(CpuCores,Data!A6:B7,2,FALSE)</f>
        <v>8000</v>
      </c>
      <c r="E11" s="17" t="s">
        <v>36</v>
      </c>
      <c r="F11">
        <f>VLOOKUP(CpuCores,Data!A6:E7,4,FALSE)</f>
        <v>10000</v>
      </c>
    </row>
    <row r="12" spans="1:9" x14ac:dyDescent="0.2">
      <c r="A12" s="17" t="s">
        <v>37</v>
      </c>
      <c r="B12">
        <f>VLOOKUP(CpuCores,Data!A6:C7,3,FALSE)</f>
        <v>12000</v>
      </c>
      <c r="E12" s="17" t="s">
        <v>37</v>
      </c>
      <c r="F12">
        <f>VLOOKUP(CpuCores,Data!A6:E7,5,FALSE)</f>
        <v>12000</v>
      </c>
    </row>
    <row r="13" spans="1:9" x14ac:dyDescent="0.2">
      <c r="A13" s="17"/>
      <c r="I13" s="76"/>
    </row>
    <row r="14" spans="1:9" x14ac:dyDescent="0.2">
      <c r="A14" s="17"/>
      <c r="I14" s="76"/>
    </row>
    <row r="15" spans="1:9" ht="28.5" customHeight="1" x14ac:dyDescent="0.2">
      <c r="A15" s="1" t="s">
        <v>29</v>
      </c>
      <c r="B15" s="17">
        <f>INT(AvgTotalRps/MaxSingleRps)+IF(MOD(AvgTotalRps,MaxSingleRps)/MaxSingleRps&gt;ElasticFactor,1,0)</f>
        <v>0</v>
      </c>
      <c r="E15" s="1" t="s">
        <v>29</v>
      </c>
      <c r="F15">
        <f>INT(WSAvgTotalRps/WSMaxSingleRps)+IF(MOD(WSAvgTotalRps,WSMaxSingleRps)/WSMaxSingleRps&gt;ElasticFactor,1,0)</f>
        <v>1</v>
      </c>
    </row>
    <row r="16" spans="1:9" ht="27.75" customHeight="1" x14ac:dyDescent="0.2">
      <c r="A16" t="s">
        <v>31</v>
      </c>
      <c r="B16" s="17">
        <f>INT(MaxTotalRps/MaxSingleRps)+IF(MOD(MaxTotalRps,MaxSingleRps)/MaxSingleRps&gt;ElasticFactor,1,0)</f>
        <v>1</v>
      </c>
      <c r="E16" t="s">
        <v>31</v>
      </c>
      <c r="F16">
        <f>INT(WSMaxTotalRps/WSMaxSingleRps)+IF(MOD(WSMaxTotalRps,WSMaxSingleRps)/WSMaxSingleRps&gt;ElasticFactor,1,0)</f>
        <v>1</v>
      </c>
    </row>
    <row r="17" spans="1:6" ht="24" customHeight="1" x14ac:dyDescent="0.2">
      <c r="A17" t="s">
        <v>32</v>
      </c>
      <c r="B17" s="17">
        <f>INT(AvgTotalRps/AvgSingleRps)+IF(MOD(AvgTotalRps,AvgSingleRps)/AvgSingleRps&gt;ElasticFactor,1,0)</f>
        <v>1</v>
      </c>
      <c r="E17" t="s">
        <v>32</v>
      </c>
      <c r="F17">
        <f>INT(WSAvgTotalRps/WSAvgSingleRps)+IF(MOD(WSAvgTotalRps,WSAvgSingleRps)/WSAvgSingleRps&gt;ElasticFactor,1,0)</f>
        <v>1</v>
      </c>
    </row>
    <row r="18" spans="1:6" ht="38.25" x14ac:dyDescent="0.2">
      <c r="A18" s="1" t="s">
        <v>30</v>
      </c>
      <c r="B18">
        <f>MAX(EstimatedAvgNodes,EstimatedPeakNodes)</f>
        <v>1</v>
      </c>
      <c r="E18" s="1" t="s">
        <v>30</v>
      </c>
      <c r="F18">
        <f>MAX(WSEstimatedAvgNodes,WSEstimatedPeakNodes)</f>
        <v>1</v>
      </c>
    </row>
    <row r="19" spans="1:6" x14ac:dyDescent="0.2">
      <c r="A19" s="1"/>
    </row>
    <row r="20" spans="1:6" x14ac:dyDescent="0.2">
      <c r="A20" s="1"/>
    </row>
    <row r="21" spans="1:6" x14ac:dyDescent="0.2">
      <c r="A21" s="1"/>
    </row>
    <row r="22" spans="1:6" x14ac:dyDescent="0.2">
      <c r="A22" s="1" t="s">
        <v>70</v>
      </c>
    </row>
    <row r="23" spans="1:6" x14ac:dyDescent="0.2">
      <c r="A23" s="1"/>
    </row>
    <row r="24" spans="1:6" ht="25.5" x14ac:dyDescent="0.2">
      <c r="A24" s="1" t="s">
        <v>29</v>
      </c>
      <c r="B24">
        <f>MAX(EstimatedMinimalNodes+WSEstimatedMinimalNodes,MinimalNodes)</f>
        <v>2</v>
      </c>
    </row>
    <row r="25" spans="1:6" ht="25.5" x14ac:dyDescent="0.2">
      <c r="A25" t="s">
        <v>31</v>
      </c>
      <c r="B25">
        <f>MAX(EstimatedPeakNodes+WSEstimatedPeakNodes,AvgMinimalNodes)</f>
        <v>2</v>
      </c>
    </row>
    <row r="26" spans="1:6" ht="25.5" x14ac:dyDescent="0.2">
      <c r="A26" t="s">
        <v>32</v>
      </c>
      <c r="B26">
        <f>MAX(EstimatedAvgNodes+WSEstimatedAvgNodes,AvgMinimalNodes)</f>
        <v>2</v>
      </c>
    </row>
    <row r="27" spans="1:6" ht="38.25" x14ac:dyDescent="0.2">
      <c r="A27" s="1" t="s">
        <v>30</v>
      </c>
      <c r="B27">
        <f>MAX(TotalAvgNodes,TotalPeakNodes)</f>
        <v>2</v>
      </c>
    </row>
    <row r="28" spans="1:6" x14ac:dyDescent="0.2">
      <c r="A28" s="1"/>
    </row>
    <row r="29" spans="1:6" x14ac:dyDescent="0.2">
      <c r="A29" s="1"/>
    </row>
    <row r="30" spans="1:6" x14ac:dyDescent="0.2">
      <c r="A30" s="1" t="s">
        <v>42</v>
      </c>
    </row>
    <row r="32" spans="1:6" ht="25.5" x14ac:dyDescent="0.2">
      <c r="A32" t="s">
        <v>43</v>
      </c>
      <c r="B32" t="s">
        <v>55</v>
      </c>
      <c r="C32" t="s">
        <v>56</v>
      </c>
      <c r="D32" t="s">
        <v>57</v>
      </c>
      <c r="E32" t="s">
        <v>58</v>
      </c>
    </row>
    <row r="33" spans="1:5" x14ac:dyDescent="0.2">
      <c r="A33" s="17" t="s">
        <v>71</v>
      </c>
      <c r="B33">
        <f>VLOOKUP(SiteType,Data!A22:B23,2,FALSE)</f>
        <v>0.45</v>
      </c>
      <c r="C33">
        <f>VLOOKUP(SiteType,Data!A22:E23,3,FALSE)</f>
        <v>0.24</v>
      </c>
      <c r="D33">
        <f>VLOOKUP(SiteType,Data!A22:E23,4,FALSE)</f>
        <v>0.36299999999999999</v>
      </c>
      <c r="E33">
        <f>VLOOKUP(SiteType,Data!A22:E23,5,FALSE)</f>
        <v>0.63</v>
      </c>
    </row>
    <row r="34" spans="1:5" x14ac:dyDescent="0.2">
      <c r="A34" s="17" t="s">
        <v>72</v>
      </c>
      <c r="B34">
        <f>VLOOKUP(SiteType,Data!A22:J23,7,FALSE)</f>
        <v>0.29199999999999998</v>
      </c>
      <c r="C34">
        <f>VLOOKUP(SiteType,Data!A22:J23,8,FALSE)</f>
        <v>0.104</v>
      </c>
      <c r="D34">
        <f>VLOOKUP(SiteType,Data!A22:J23,9,FALSE)</f>
        <v>5.6000000000000001E-2</v>
      </c>
      <c r="E34">
        <f>VLOOKUP(SiteType,Data!A22:J23,10,FALSE)</f>
        <v>0.27700000000000002</v>
      </c>
    </row>
    <row r="35" spans="1:5" x14ac:dyDescent="0.2">
      <c r="A35" s="17"/>
    </row>
    <row r="36" spans="1:5" x14ac:dyDescent="0.2">
      <c r="A36" t="s">
        <v>44</v>
      </c>
      <c r="B36">
        <f>ROUND((B33*LPAvgSessions + B34*WSAvgSessions)/1024, 2)</f>
        <v>0.47</v>
      </c>
      <c r="C36">
        <f>ROUND((C33*LPAvgSessions + C34*WSAvgSessions)/1024, 2)</f>
        <v>0.19</v>
      </c>
      <c r="D36">
        <f>ROUND((D33*LPAvgSessions + D34*WSAvgSessions)/1024, 2)</f>
        <v>0.17</v>
      </c>
      <c r="E36">
        <f>ROUND((E33*LPAvgSessions + E34*WSAvgSessions)/1024, 2)</f>
        <v>0.51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23"/>
  <sheetViews>
    <sheetView workbookViewId="0">
      <selection activeCell="C13" sqref="C13"/>
    </sheetView>
  </sheetViews>
  <sheetFormatPr defaultRowHeight="12.75" x14ac:dyDescent="0.2"/>
  <cols>
    <col min="1" max="1" width="23.85546875" customWidth="1"/>
    <col min="2" max="2" width="17.42578125" customWidth="1"/>
    <col min="3" max="3" width="15.140625" customWidth="1"/>
    <col min="4" max="4" width="14.7109375" customWidth="1"/>
    <col min="5" max="5" width="14.140625" customWidth="1"/>
    <col min="8" max="8" width="11" customWidth="1"/>
    <col min="10" max="10" width="11.42578125" customWidth="1"/>
  </cols>
  <sheetData>
    <row r="1" spans="1:5" x14ac:dyDescent="0.2">
      <c r="A1" s="1" t="s">
        <v>15</v>
      </c>
      <c r="B1" s="1" t="s">
        <v>61</v>
      </c>
      <c r="C1" t="s">
        <v>62</v>
      </c>
    </row>
    <row r="2" spans="1:5" ht="25.5" x14ac:dyDescent="0.2">
      <c r="A2" s="16" t="s">
        <v>59</v>
      </c>
      <c r="B2">
        <v>10</v>
      </c>
      <c r="C2">
        <v>7</v>
      </c>
    </row>
    <row r="3" spans="1:5" ht="25.5" x14ac:dyDescent="0.2">
      <c r="A3" s="17" t="s">
        <v>60</v>
      </c>
      <c r="B3">
        <v>25</v>
      </c>
      <c r="C3">
        <v>15</v>
      </c>
    </row>
    <row r="4" spans="1:5" ht="14.25" customHeight="1" x14ac:dyDescent="0.2"/>
    <row r="5" spans="1:5" ht="40.5" customHeight="1" x14ac:dyDescent="0.2">
      <c r="A5" s="1" t="s">
        <v>34</v>
      </c>
      <c r="B5" s="1" t="s">
        <v>63</v>
      </c>
      <c r="C5" s="1" t="s">
        <v>64</v>
      </c>
      <c r="D5" s="1" t="s">
        <v>65</v>
      </c>
      <c r="E5" s="1" t="s">
        <v>66</v>
      </c>
    </row>
    <row r="6" spans="1:5" x14ac:dyDescent="0.2">
      <c r="A6" s="1" t="s">
        <v>75</v>
      </c>
      <c r="B6">
        <v>4000</v>
      </c>
      <c r="C6">
        <v>6000</v>
      </c>
      <c r="D6">
        <v>8000</v>
      </c>
      <c r="E6">
        <v>10000</v>
      </c>
    </row>
    <row r="7" spans="1:5" x14ac:dyDescent="0.2">
      <c r="A7" s="1" t="s">
        <v>76</v>
      </c>
      <c r="B7">
        <v>8000</v>
      </c>
      <c r="C7">
        <v>12000</v>
      </c>
      <c r="D7">
        <v>10000</v>
      </c>
      <c r="E7">
        <v>12000</v>
      </c>
    </row>
    <row r="8" spans="1:5" x14ac:dyDescent="0.2">
      <c r="A8" s="27" t="s">
        <v>22</v>
      </c>
      <c r="B8" s="28">
        <v>0.75</v>
      </c>
      <c r="C8" s="28">
        <v>1</v>
      </c>
      <c r="D8" s="28">
        <v>0.75</v>
      </c>
      <c r="E8" s="28">
        <v>1</v>
      </c>
    </row>
    <row r="9" spans="1:5" x14ac:dyDescent="0.2">
      <c r="A9" s="17"/>
      <c r="D9" s="28"/>
    </row>
    <row r="10" spans="1:5" x14ac:dyDescent="0.2">
      <c r="A10" s="17" t="s">
        <v>16</v>
      </c>
      <c r="B10">
        <v>1</v>
      </c>
    </row>
    <row r="11" spans="1:5" x14ac:dyDescent="0.2">
      <c r="A11" s="17" t="s">
        <v>23</v>
      </c>
      <c r="B11">
        <v>0.25</v>
      </c>
    </row>
    <row r="12" spans="1:5" x14ac:dyDescent="0.2">
      <c r="A12" s="1" t="s">
        <v>77</v>
      </c>
      <c r="B12">
        <v>0.8</v>
      </c>
    </row>
    <row r="13" spans="1:5" x14ac:dyDescent="0.2">
      <c r="A13" s="1" t="s">
        <v>86</v>
      </c>
      <c r="B13">
        <f>0.2</f>
        <v>0.2</v>
      </c>
      <c r="C13" s="77" t="s">
        <v>87</v>
      </c>
    </row>
    <row r="14" spans="1:5" x14ac:dyDescent="0.2">
      <c r="A14" s="17"/>
    </row>
    <row r="16" spans="1:5" x14ac:dyDescent="0.2">
      <c r="A16" s="17" t="s">
        <v>17</v>
      </c>
      <c r="B16">
        <v>2</v>
      </c>
    </row>
    <row r="17" spans="1:10" ht="25.5" x14ac:dyDescent="0.2">
      <c r="A17" t="s">
        <v>24</v>
      </c>
      <c r="B17">
        <v>2</v>
      </c>
    </row>
    <row r="19" spans="1:10" ht="25.5" customHeight="1" x14ac:dyDescent="0.2">
      <c r="A19" s="1" t="s">
        <v>42</v>
      </c>
      <c r="B19" s="75" t="s">
        <v>79</v>
      </c>
      <c r="C19" s="75"/>
      <c r="D19" s="75"/>
      <c r="E19" s="75"/>
      <c r="G19" s="75" t="s">
        <v>78</v>
      </c>
      <c r="H19" s="75"/>
      <c r="I19" s="75"/>
      <c r="J19" s="75"/>
    </row>
    <row r="20" spans="1:10" x14ac:dyDescent="0.2">
      <c r="B20" s="74" t="s">
        <v>51</v>
      </c>
      <c r="C20" s="74"/>
      <c r="D20" s="74" t="s">
        <v>52</v>
      </c>
      <c r="E20" s="74"/>
      <c r="G20" s="74" t="s">
        <v>51</v>
      </c>
      <c r="H20" s="74"/>
      <c r="I20" s="74" t="s">
        <v>52</v>
      </c>
      <c r="J20" s="74"/>
    </row>
    <row r="21" spans="1:10" ht="14.25" customHeight="1" x14ac:dyDescent="0.2">
      <c r="B21" t="s">
        <v>82</v>
      </c>
      <c r="C21" t="s">
        <v>81</v>
      </c>
      <c r="D21" t="s">
        <v>82</v>
      </c>
      <c r="E21" t="s">
        <v>81</v>
      </c>
      <c r="G21" t="s">
        <v>82</v>
      </c>
      <c r="H21" t="s">
        <v>81</v>
      </c>
      <c r="I21" t="s">
        <v>82</v>
      </c>
      <c r="J21" t="s">
        <v>81</v>
      </c>
    </row>
    <row r="22" spans="1:10" ht="25.5" x14ac:dyDescent="0.2">
      <c r="A22" s="17" t="s">
        <v>59</v>
      </c>
      <c r="B22">
        <v>0.45</v>
      </c>
      <c r="C22">
        <v>0.24</v>
      </c>
      <c r="D22">
        <v>0.36299999999999999</v>
      </c>
      <c r="E22">
        <v>0.63</v>
      </c>
      <c r="G22">
        <v>0.29199999999999998</v>
      </c>
      <c r="H22">
        <v>0.104</v>
      </c>
      <c r="I22">
        <v>5.6000000000000001E-2</v>
      </c>
      <c r="J22">
        <v>0.27700000000000002</v>
      </c>
    </row>
    <row r="23" spans="1:10" ht="25.5" x14ac:dyDescent="0.2">
      <c r="A23" s="17" t="s">
        <v>60</v>
      </c>
      <c r="B23">
        <v>3.7</v>
      </c>
      <c r="C23">
        <v>2.1800000000000002</v>
      </c>
      <c r="D23">
        <v>1.4119999999999999</v>
      </c>
      <c r="E23">
        <v>4.54</v>
      </c>
      <c r="G23">
        <v>2.004</v>
      </c>
      <c r="H23">
        <v>0.28199999999999997</v>
      </c>
      <c r="I23">
        <v>8.4000000000000005E-2</v>
      </c>
      <c r="J23">
        <v>1.875</v>
      </c>
    </row>
  </sheetData>
  <mergeCells count="6">
    <mergeCell ref="D20:E20"/>
    <mergeCell ref="B20:C20"/>
    <mergeCell ref="G20:H20"/>
    <mergeCell ref="I20:J20"/>
    <mergeCell ref="B19:E19"/>
    <mergeCell ref="G19:J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42</vt:i4>
      </vt:variant>
    </vt:vector>
  </HeadingPairs>
  <TitlesOfParts>
    <vt:vector size="44" baseType="lpstr">
      <vt:lpstr>Main</vt:lpstr>
      <vt:lpstr>Server profiles</vt:lpstr>
      <vt:lpstr>AvgMinimalNodes</vt:lpstr>
      <vt:lpstr>AvgRps</vt:lpstr>
      <vt:lpstr>AvgSessions</vt:lpstr>
      <vt:lpstr>AvgSingleRps</vt:lpstr>
      <vt:lpstr>AvgTotalRps</vt:lpstr>
      <vt:lpstr>CpuCores</vt:lpstr>
      <vt:lpstr>ElasticFactor</vt:lpstr>
      <vt:lpstr>EstimatedAvgNodes</vt:lpstr>
      <vt:lpstr>EstimatedMinimalNodes</vt:lpstr>
      <vt:lpstr>EstimatedNodesCount</vt:lpstr>
      <vt:lpstr>EstimatedPeakNodes</vt:lpstr>
      <vt:lpstr>LPAvgSessions</vt:lpstr>
      <vt:lpstr>LPSessionsRatio</vt:lpstr>
      <vt:lpstr>MaxSingleRps</vt:lpstr>
      <vt:lpstr>MaxTotalRps</vt:lpstr>
      <vt:lpstr>MinimalNodes</vt:lpstr>
      <vt:lpstr>PageRps</vt:lpstr>
      <vt:lpstr>PerMinuteAgentsIn</vt:lpstr>
      <vt:lpstr>PerMinuteAgentsOut</vt:lpstr>
      <vt:lpstr>PerMinuteClientIn</vt:lpstr>
      <vt:lpstr>PerMinuteClientOut</vt:lpstr>
      <vt:lpstr>ScaleFactor</vt:lpstr>
      <vt:lpstr>SingleRps</vt:lpstr>
      <vt:lpstr>SiteType</vt:lpstr>
      <vt:lpstr>SiteTypes</vt:lpstr>
      <vt:lpstr>TotalAvgNodes</vt:lpstr>
      <vt:lpstr>TotalMinimalNodes</vt:lpstr>
      <vt:lpstr>TotalNodeCount</vt:lpstr>
      <vt:lpstr>TotalNodesCount</vt:lpstr>
      <vt:lpstr>TotalPeakNodes</vt:lpstr>
      <vt:lpstr>ValidCores</vt:lpstr>
      <vt:lpstr>WebsocketEnabled</vt:lpstr>
      <vt:lpstr>WSAvgRps</vt:lpstr>
      <vt:lpstr>WSAvgSessions</vt:lpstr>
      <vt:lpstr>WSAvgSingleRps</vt:lpstr>
      <vt:lpstr>WSAvgTotalRps</vt:lpstr>
      <vt:lpstr>WSEstimatedAvgNodes</vt:lpstr>
      <vt:lpstr>WSEstimatedMinimalNodes</vt:lpstr>
      <vt:lpstr>WSEstimatedPeakNodes</vt:lpstr>
      <vt:lpstr>WSMaxSingleRps</vt:lpstr>
      <vt:lpstr>WSMaxTotalRps</vt:lpstr>
      <vt:lpstr>WSSessionsRatio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Alexey Nikulin</dc:creator>
  <cp:lastModifiedBy>Alex Nikulin</cp:lastModifiedBy>
  <cp:lastPrinted>2013-06-13T14:22:44Z</cp:lastPrinted>
  <dcterms:created xsi:type="dcterms:W3CDTF">2013-06-18T14:57:17Z</dcterms:created>
  <dcterms:modified xsi:type="dcterms:W3CDTF">2016-07-31T17:42:44Z</dcterms:modified>
</cp:coreProperties>
</file>