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66925"/>
  <mc:AlternateContent xmlns:mc="http://schemas.openxmlformats.org/markup-compatibility/2006">
    <mc:Choice Requires="x15">
      <x15ac:absPath xmlns:x15ac="http://schemas.microsoft.com/office/spreadsheetml/2010/11/ac" url="C:\Users\dmckay\Documents\Jira Tickets\Framework\SPCHSTRM-501 (DB Sizing Spreadsheet)\"/>
    </mc:Choice>
  </mc:AlternateContent>
  <bookViews>
    <workbookView xWindow="0" yWindow="0" windowWidth="28800" windowHeight="12210"/>
  </bookViews>
  <sheets>
    <sheet name="Sheet1" sheetId="1" r:id="rId1"/>
  </sheets>
  <definedNames>
    <definedName name="Calls">Sheet1!$C$11</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 r="C30" i="1"/>
  <c r="C32" i="1"/>
  <c r="C27" i="1"/>
  <c r="C28" i="1"/>
  <c r="C31" i="1"/>
  <c r="C33" i="1"/>
  <c r="B27" i="1"/>
  <c r="B28" i="1"/>
  <c r="B31" i="1"/>
  <c r="B29" i="1"/>
  <c r="B30" i="1"/>
  <c r="B32" i="1"/>
  <c r="B33" i="1"/>
  <c r="Q18" i="1"/>
  <c r="Q19" i="1"/>
  <c r="B38" i="1"/>
  <c r="B37" i="1"/>
  <c r="B45" i="1"/>
  <c r="B48" i="1"/>
  <c r="B46" i="1"/>
  <c r="B47" i="1"/>
  <c r="B44" i="1"/>
  <c r="B43" i="1"/>
</calcChain>
</file>

<file path=xl/comments1.xml><?xml version="1.0" encoding="utf-8"?>
<comments xmlns="http://schemas.openxmlformats.org/spreadsheetml/2006/main">
  <authors>
    <author>Author</author>
  </authors>
  <commentList>
    <comment ref="B27" authorId="0" shapeId="0">
      <text>
        <r>
          <rPr>
            <b/>
            <sz val="9"/>
            <color indexed="81"/>
            <rFont val="Tahoma"/>
            <family val="2"/>
          </rPr>
          <t>Author:</t>
        </r>
        <r>
          <rPr>
            <sz val="9"/>
            <color indexed="81"/>
            <rFont val="Tahoma"/>
            <family val="2"/>
          </rPr>
          <t xml:space="preserve">
1 data record per call + 
5 data records per call_step (min 5) + 
1 data record per call_site (min 1) + 
1 data record per business_task (min 1) + 
1 data record per journey</t>
        </r>
      </text>
    </comment>
    <comment ref="C27" authorId="0" shapeId="0">
      <text>
        <r>
          <rPr>
            <b/>
            <sz val="9"/>
            <color indexed="81"/>
            <rFont val="Tahoma"/>
            <family val="2"/>
          </rPr>
          <t>Author:</t>
        </r>
        <r>
          <rPr>
            <sz val="9"/>
            <color indexed="81"/>
            <rFont val="Tahoma"/>
            <family val="2"/>
          </rPr>
          <t xml:space="preserve">
avg 0.9KB per data record
1 data record per call + 
1 data record per call_step +
 1 data record per call_site +
1 data record per business_task + 
1 data record per journey</t>
        </r>
      </text>
    </comment>
  </commentList>
</comments>
</file>

<file path=xl/sharedStrings.xml><?xml version="1.0" encoding="utf-8"?>
<sst xmlns="http://schemas.openxmlformats.org/spreadsheetml/2006/main" count="70" uniqueCount="57">
  <si>
    <t>Assumptions (to be completed by sales person)</t>
  </si>
  <si>
    <t>Number Of Calls Per Day</t>
  </si>
  <si>
    <t>Number Of Call Steps Per Call (min 5)</t>
  </si>
  <si>
    <t>Number of Business Tasks Per Call (min 1)</t>
  </si>
  <si>
    <t>Archive After X Days (max 60 days)</t>
  </si>
  <si>
    <t>Contingency Percentage (e.g. 50 for 50% contingency)</t>
  </si>
  <si>
    <t>fishcore database</t>
  </si>
  <si>
    <t>total data+indexes (in MB)</t>
  </si>
  <si>
    <t>fishreports database</t>
  </si>
  <si>
    <t>size per call (in KB)</t>
  </si>
  <si>
    <t>other data+indexes (in MB)</t>
  </si>
  <si>
    <t>interim calculations</t>
  </si>
  <si>
    <t>fishcore (in MB)</t>
  </si>
  <si>
    <t>fishreports (in MB)</t>
  </si>
  <si>
    <t>Results</t>
  </si>
  <si>
    <t>KB</t>
  </si>
  <si>
    <t>Num Calls</t>
  </si>
  <si>
    <t>MB</t>
  </si>
  <si>
    <t>GB</t>
  </si>
  <si>
    <t>Number of Possible Journeys (min 1)</t>
  </si>
  <si>
    <t>Number of Modules Visited Per Call (min 1)</t>
  </si>
  <si>
    <t>size per call entry (in KB)</t>
  </si>
  <si>
    <t>size per call step entry (in KB)</t>
  </si>
  <si>
    <t>size per call site entry (in KB)</t>
  </si>
  <si>
    <t>size per usiness task entry (in KB)</t>
  </si>
  <si>
    <t>size per journey (in KB)</t>
  </si>
  <si>
    <t>index size per call (in KB)</t>
  </si>
  <si>
    <t>size of journeys (in KB)</t>
  </si>
  <si>
    <t>index size for journeys (in KB)</t>
  </si>
  <si>
    <t>call+ call index size (in KB)</t>
  </si>
  <si>
    <t>journeys+journeys index size (in KB)</t>
  </si>
  <si>
    <t>call and journey data+indexes (in MB)</t>
  </si>
  <si>
    <t>Example from an existing customer</t>
  </si>
  <si>
    <t>GAAP DATABASE SIZING</t>
  </si>
  <si>
    <t>Genesys App Automation Platform Database Size Estimator</t>
  </si>
  <si>
    <r>
      <t>Document Version:</t>
    </r>
    <r>
      <rPr>
        <sz val="9"/>
        <color indexed="8"/>
        <rFont val="Arial"/>
        <family val="2"/>
      </rPr>
      <t> GAAPSize_36_10-2017_v3.6.001.01</t>
    </r>
  </si>
  <si>
    <t>Use this Database Size Estimator to estimate the size of the Genesys App Automation Platform database for your environment.</t>
  </si>
  <si>
    <t xml:space="preserve">Fill out the Assumptions section below (cells B8-B14). </t>
  </si>
  <si>
    <t xml:space="preserve">Number of blocks that callers will encounter on an average call. The complexity of the callflow and most likely paths through the flow should be taken into account. </t>
  </si>
  <si>
    <t>The number of pre-built processes (e.g. Payment Capture, Identification, Query) that you expect callers to encounter on an average call.</t>
  </si>
  <si>
    <t>The number of modules that you expect callers to encounter on an average call. This includes the initial application, subsequent menus and pre-packages processes. If the same module is visited multiple times per call, this estimator counts each visit.</t>
  </si>
  <si>
    <t>The number of possible unique paths through the callflow, from beginning to end. As this number can be difficult to estimate, you can use the number on the right as a guide (it is an actual value from a GAAP customer). This customer has a relatively complex callflow with 250,000 calls per day and 52 call steps per call, on average. This has resulted in 7,840 unique journeys being stored in the customer's journeys table. AS the numbers of calls and call steps increase or decrease, the number of possible unique journeys can also increase or decrease.</t>
  </si>
  <si>
    <t>The number of days GAAP keeps data in its database. Note: The archiving process must be performed by the customer in advance of the hive-off, as GAAP deletes any data that is older than the number of specified days.</t>
  </si>
  <si>
    <t>An additional percentage of storage to estimate, in case of scenarios such as unexpectedly high call volumes or a failed hive-off.</t>
  </si>
  <si>
    <t>This value is sufficient for most customers, but it can vary depending on your number of modules and deployments, as well as the number of unique customers that call. You must monitor the available space to ensure there are no disk-space issues.</t>
  </si>
  <si>
    <t>Number of calls you expect to receive, on average, per day.</t>
  </si>
  <si>
    <t>Description</t>
  </si>
  <si>
    <t>Your value</t>
  </si>
  <si>
    <t>Notes</t>
  </si>
  <si>
    <t>Average data used per row</t>
  </si>
  <si>
    <t>Average index size per row</t>
  </si>
  <si>
    <t>Minimum</t>
  </si>
  <si>
    <t>Total Data+Indexes (including fishcore+fishreports)  (in MB)</t>
  </si>
  <si>
    <t>Total Data+Indexes (including fishcore+fishreports) (in GB)</t>
  </si>
  <si>
    <t>Total Data+Indexes  (including fishcore+fishreports) + Contingency (in GB)</t>
  </si>
  <si>
    <t>Additional percentage assigned to transaction logs (%)</t>
  </si>
  <si>
    <t>An additional amount of storage required for transaction logs. This is as a percentage of the storage assigned to total data + indexes. For example, if 500 GB is assigned to total data + indexes, and this value is 10, then we suggest 50 GB extra space to account for transaction logs on top of the value suggested for Total Data + Indexes. This assumes transaction log backups are performed on a regular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</si>
</sst>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4" x14ac:knownFonts="1">
    <font>
      <sz val="11"/>
      <color theme="1"/>
      <name val="Calibri"/>
      <family val="2"/>
      <scheme val="minor"/>
    </font>
    <font>
      <b/>
      <sz val="14"/>
      <color theme="1"/>
      <name val="Calibri"/>
      <family val="2"/>
      <scheme val="minor"/>
    </font>
    <font>
      <sz val="14"/>
      <color theme="1"/>
      <name val="Calibri"/>
      <family val="2"/>
      <scheme val="minor"/>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sz val="10"/>
      <name val="Arial"/>
    </font>
    <font>
      <b/>
      <sz val="10"/>
      <name val="Arial"/>
      <family val="2"/>
    </font>
    <font>
      <sz val="10"/>
      <name val="Arial"/>
      <family val="2"/>
    </font>
    <font>
      <i/>
      <sz val="10"/>
      <name val="Arial"/>
      <family val="2"/>
    </font>
    <font>
      <b/>
      <sz val="9"/>
      <color indexed="8"/>
      <name val="Arial"/>
      <family val="2"/>
    </font>
    <font>
      <sz val="9"/>
      <color indexed="8"/>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theme="6"/>
        <bgColor indexed="64"/>
      </patternFill>
    </fill>
    <fill>
      <patternFill patternType="solid">
        <fgColor theme="2"/>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0" fontId="7" fillId="0" borderId="0"/>
  </cellStyleXfs>
  <cellXfs count="50">
    <xf numFmtId="0" fontId="0" fillId="0" borderId="0" xfId="0"/>
    <xf numFmtId="0" fontId="0" fillId="3" borderId="5" xfId="0" applyFill="1" applyBorder="1" applyAlignment="1" applyProtection="1">
      <alignment vertical="top"/>
    </xf>
    <xf numFmtId="3" fontId="0" fillId="3" borderId="5" xfId="0" applyNumberFormat="1" applyFill="1" applyBorder="1" applyAlignment="1" applyProtection="1">
      <alignment vertical="top"/>
    </xf>
    <xf numFmtId="0" fontId="2" fillId="3" borderId="5" xfId="0" applyFont="1" applyFill="1" applyBorder="1" applyAlignment="1" applyProtection="1">
      <alignment vertical="top"/>
    </xf>
    <xf numFmtId="0" fontId="0" fillId="3" borderId="5" xfId="0" applyFill="1" applyBorder="1" applyAlignment="1" applyProtection="1">
      <alignment vertical="top" wrapText="1"/>
    </xf>
    <xf numFmtId="3" fontId="2" fillId="3" borderId="5" xfId="0" applyNumberFormat="1" applyFont="1" applyFill="1" applyBorder="1" applyAlignment="1" applyProtection="1">
      <alignment vertical="top"/>
    </xf>
    <xf numFmtId="0" fontId="0" fillId="5" borderId="5" xfId="0" applyFill="1" applyBorder="1" applyAlignment="1" applyProtection="1">
      <alignment vertical="top"/>
    </xf>
    <xf numFmtId="1" fontId="2" fillId="5" borderId="5" xfId="0" applyNumberFormat="1" applyFont="1" applyFill="1" applyBorder="1" applyAlignment="1" applyProtection="1">
      <alignment vertical="top"/>
      <protection locked="0"/>
    </xf>
    <xf numFmtId="1" fontId="2" fillId="3" borderId="5" xfId="0" applyNumberFormat="1" applyFont="1" applyFill="1" applyBorder="1" applyAlignment="1" applyProtection="1">
      <alignment vertical="top"/>
    </xf>
    <xf numFmtId="0" fontId="13" fillId="0" borderId="0" xfId="2" applyFont="1" applyAlignment="1">
      <alignment vertical="top"/>
    </xf>
    <xf numFmtId="0" fontId="11" fillId="0" borderId="0" xfId="2" applyFont="1" applyAlignment="1">
      <alignment vertical="top"/>
    </xf>
    <xf numFmtId="0" fontId="7" fillId="0" borderId="0" xfId="2" applyAlignment="1">
      <alignment vertical="top"/>
    </xf>
    <xf numFmtId="0" fontId="0" fillId="0" borderId="0" xfId="0" applyAlignment="1" applyProtection="1">
      <alignment vertical="top"/>
    </xf>
    <xf numFmtId="0" fontId="1" fillId="4" borderId="1" xfId="0" applyFont="1" applyFill="1" applyBorder="1" applyAlignment="1" applyProtection="1">
      <alignment vertical="top"/>
    </xf>
    <xf numFmtId="0" fontId="1" fillId="4" borderId="2" xfId="0" applyFont="1" applyFill="1" applyBorder="1" applyAlignment="1" applyProtection="1">
      <alignment vertical="top"/>
    </xf>
    <xf numFmtId="0" fontId="1" fillId="4" borderId="11" xfId="0" applyFont="1" applyFill="1" applyBorder="1" applyAlignment="1" applyProtection="1">
      <alignment vertical="top"/>
    </xf>
    <xf numFmtId="0" fontId="1" fillId="4" borderId="7" xfId="0" applyFont="1" applyFill="1" applyBorder="1" applyAlignment="1" applyProtection="1">
      <alignment vertical="top"/>
    </xf>
    <xf numFmtId="0" fontId="1" fillId="0" borderId="0" xfId="0" applyFont="1" applyFill="1" applyAlignment="1" applyProtection="1">
      <alignment vertical="top"/>
    </xf>
    <xf numFmtId="0" fontId="1" fillId="5" borderId="9" xfId="0" applyFont="1" applyFill="1" applyBorder="1" applyAlignment="1" applyProtection="1">
      <alignment vertical="top"/>
    </xf>
    <xf numFmtId="0" fontId="0" fillId="5" borderId="7" xfId="0" applyFill="1" applyBorder="1" applyAlignment="1" applyProtection="1">
      <alignment vertical="top"/>
    </xf>
    <xf numFmtId="0" fontId="6" fillId="3" borderId="6" xfId="0" applyFont="1" applyFill="1" applyBorder="1" applyAlignment="1" applyProtection="1">
      <alignment vertical="top"/>
    </xf>
    <xf numFmtId="0" fontId="6" fillId="3" borderId="8" xfId="0" applyFont="1" applyFill="1" applyBorder="1" applyAlignment="1" applyProtection="1">
      <alignment vertical="top"/>
    </xf>
    <xf numFmtId="0" fontId="0" fillId="0" borderId="0" xfId="0" applyFill="1" applyAlignment="1" applyProtection="1">
      <alignment vertical="top"/>
    </xf>
    <xf numFmtId="0" fontId="0" fillId="0" borderId="3" xfId="0" applyBorder="1" applyAlignment="1" applyProtection="1">
      <alignment vertical="top"/>
    </xf>
    <xf numFmtId="0" fontId="0" fillId="0" borderId="0" xfId="0" applyBorder="1" applyAlignment="1" applyProtection="1">
      <alignment vertical="top"/>
    </xf>
    <xf numFmtId="0" fontId="0" fillId="0" borderId="4" xfId="0" applyBorder="1" applyAlignment="1" applyProtection="1">
      <alignment vertical="top"/>
    </xf>
    <xf numFmtId="0" fontId="1" fillId="4" borderId="5" xfId="0" applyFont="1" applyFill="1" applyBorder="1" applyAlignment="1" applyProtection="1">
      <alignment vertical="top"/>
    </xf>
    <xf numFmtId="3" fontId="0" fillId="0" borderId="0" xfId="0" applyNumberFormat="1" applyBorder="1" applyAlignment="1" applyProtection="1">
      <alignment vertical="top"/>
    </xf>
    <xf numFmtId="4" fontId="0" fillId="0" borderId="0" xfId="0" applyNumberFormat="1" applyBorder="1" applyAlignment="1" applyProtection="1">
      <alignment vertical="top"/>
    </xf>
    <xf numFmtId="3" fontId="0" fillId="0" borderId="0" xfId="0" applyNumberFormat="1" applyAlignment="1" applyProtection="1">
      <alignment vertical="top"/>
    </xf>
    <xf numFmtId="0" fontId="1" fillId="0" borderId="0" xfId="0" applyFont="1" applyFill="1" applyBorder="1" applyAlignment="1" applyProtection="1">
      <alignment vertical="top"/>
    </xf>
    <xf numFmtId="164" fontId="0" fillId="3" borderId="5" xfId="0" applyNumberFormat="1" applyFill="1" applyBorder="1" applyAlignment="1" applyProtection="1">
      <alignment vertical="top"/>
    </xf>
    <xf numFmtId="0" fontId="0" fillId="0" borderId="0" xfId="0" applyFill="1" applyBorder="1" applyAlignment="1" applyProtection="1">
      <alignment vertical="top"/>
    </xf>
    <xf numFmtId="3" fontId="0" fillId="0" borderId="0" xfId="0" applyNumberFormat="1" applyFill="1" applyBorder="1" applyAlignment="1" applyProtection="1">
      <alignment vertical="top"/>
    </xf>
    <xf numFmtId="0" fontId="0" fillId="0" borderId="5" xfId="0" applyFill="1" applyBorder="1" applyAlignment="1" applyProtection="1">
      <alignment vertical="top"/>
    </xf>
    <xf numFmtId="0" fontId="2" fillId="0" borderId="5" xfId="0" applyFont="1" applyFill="1" applyBorder="1" applyAlignment="1" applyProtection="1">
      <alignment vertical="top"/>
    </xf>
    <xf numFmtId="0" fontId="0" fillId="0" borderId="5" xfId="0" applyFill="1" applyBorder="1" applyAlignment="1" applyProtection="1">
      <alignment vertical="top" wrapText="1"/>
    </xf>
    <xf numFmtId="2" fontId="2" fillId="3" borderId="5" xfId="0" applyNumberFormat="1" applyFont="1" applyFill="1" applyBorder="1" applyAlignment="1" applyProtection="1">
      <alignment vertical="top"/>
    </xf>
    <xf numFmtId="3" fontId="2" fillId="5" borderId="5" xfId="0" applyNumberFormat="1" applyFont="1" applyFill="1" applyBorder="1" applyAlignment="1" applyProtection="1">
      <alignment vertical="top"/>
      <protection locked="0"/>
    </xf>
    <xf numFmtId="0" fontId="0" fillId="3" borderId="8" xfId="0" applyFill="1" applyBorder="1" applyAlignment="1" applyProtection="1">
      <alignment vertical="top"/>
    </xf>
    <xf numFmtId="2" fontId="0" fillId="3" borderId="8" xfId="1" applyNumberFormat="1" applyFont="1" applyFill="1" applyBorder="1" applyAlignment="1" applyProtection="1">
      <alignment vertical="top"/>
    </xf>
    <xf numFmtId="0" fontId="1" fillId="4" borderId="9" xfId="0" applyFont="1" applyFill="1" applyBorder="1" applyAlignment="1" applyProtection="1">
      <alignment vertical="top"/>
    </xf>
    <xf numFmtId="3" fontId="0" fillId="0" borderId="5" xfId="0" applyNumberFormat="1" applyFill="1" applyBorder="1" applyAlignment="1" applyProtection="1">
      <alignment vertical="top"/>
    </xf>
    <xf numFmtId="0" fontId="2" fillId="2" borderId="0" xfId="0" applyFont="1" applyFill="1" applyBorder="1" applyAlignment="1" applyProtection="1">
      <alignment vertical="top"/>
    </xf>
    <xf numFmtId="0" fontId="0" fillId="3" borderId="10" xfId="0" applyFill="1" applyBorder="1" applyAlignment="1" applyProtection="1">
      <alignment vertical="top"/>
    </xf>
    <xf numFmtId="3" fontId="0" fillId="3" borderId="10" xfId="0" applyNumberFormat="1" applyFill="1" applyBorder="1" applyAlignment="1" applyProtection="1">
      <alignment vertical="top"/>
    </xf>
    <xf numFmtId="0" fontId="10" fillId="0" borderId="3" xfId="2" applyFont="1" applyFill="1" applyBorder="1" applyAlignment="1">
      <alignment horizontal="left" vertical="top" wrapText="1"/>
    </xf>
    <xf numFmtId="0" fontId="10" fillId="0" borderId="0" xfId="2" applyFont="1" applyFill="1" applyBorder="1" applyAlignment="1">
      <alignment horizontal="left" vertical="top" wrapText="1"/>
    </xf>
    <xf numFmtId="0" fontId="9" fillId="0" borderId="0" xfId="2" applyFont="1" applyAlignment="1">
      <alignment horizontal="left" vertical="top" wrapText="1"/>
    </xf>
    <xf numFmtId="0" fontId="8" fillId="0" borderId="0" xfId="2" applyFont="1" applyAlignment="1">
      <alignment horizontal="left" vertical="top" wrapText="1"/>
    </xf>
  </cellXfs>
  <cellStyles count="3">
    <cellStyle name="Comma" xfId="1" builtinId="3"/>
    <cellStyle name="Normal" xfId="0" builtinId="0"/>
    <cellStyle name="Normal 2" xfId="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
  <sheetViews>
    <sheetView tabSelected="1" zoomScaleNormal="100" workbookViewId="0">
      <selection activeCell="B12" sqref="B12"/>
    </sheetView>
  </sheetViews>
  <sheetFormatPr defaultRowHeight="15" x14ac:dyDescent="0.25"/>
  <cols>
    <col min="1" max="1" width="78.85546875" style="12" customWidth="1"/>
    <col min="2" max="2" width="29" style="12" customWidth="1"/>
    <col min="3" max="3" width="62.140625" style="12" customWidth="1"/>
    <col min="4" max="4" width="40.5703125" style="12" customWidth="1"/>
    <col min="5" max="16384" width="9.140625" style="12"/>
  </cols>
  <sheetData>
    <row r="1" spans="1:4" ht="15.75" x14ac:dyDescent="0.25">
      <c r="A1" s="9" t="s">
        <v>34</v>
      </c>
      <c r="B1" s="10" t="s">
        <v>35</v>
      </c>
      <c r="C1" s="11"/>
    </row>
    <row r="2" spans="1:4" ht="15.75" x14ac:dyDescent="0.25">
      <c r="A2" s="9"/>
      <c r="B2" s="10"/>
      <c r="C2" s="11"/>
    </row>
    <row r="3" spans="1:4" x14ac:dyDescent="0.25">
      <c r="A3" s="46" t="s">
        <v>36</v>
      </c>
      <c r="B3" s="47"/>
      <c r="C3" s="11"/>
    </row>
    <row r="4" spans="1:4" x14ac:dyDescent="0.25">
      <c r="A4" s="48" t="s">
        <v>37</v>
      </c>
      <c r="B4" s="49"/>
      <c r="C4" s="11"/>
    </row>
    <row r="6" spans="1:4" s="17" customFormat="1" ht="18.75" x14ac:dyDescent="0.25">
      <c r="A6" s="13" t="s">
        <v>33</v>
      </c>
      <c r="B6" s="14"/>
      <c r="C6" s="15"/>
      <c r="D6" s="16"/>
    </row>
    <row r="7" spans="1:4" s="22" customFormat="1" ht="18.75" x14ac:dyDescent="0.25">
      <c r="A7" s="18" t="s">
        <v>0</v>
      </c>
      <c r="B7" s="19"/>
      <c r="C7" s="20" t="s">
        <v>46</v>
      </c>
      <c r="D7" s="21" t="s">
        <v>32</v>
      </c>
    </row>
    <row r="8" spans="1:4" s="22" customFormat="1" ht="18.75" x14ac:dyDescent="0.25">
      <c r="A8" s="6" t="s">
        <v>1</v>
      </c>
      <c r="B8" s="38">
        <v>300000</v>
      </c>
      <c r="C8" s="4" t="s">
        <v>45</v>
      </c>
      <c r="D8" s="5">
        <v>250000</v>
      </c>
    </row>
    <row r="9" spans="1:4" s="22" customFormat="1" ht="45" x14ac:dyDescent="0.25">
      <c r="A9" s="6" t="s">
        <v>2</v>
      </c>
      <c r="B9" s="7">
        <v>50</v>
      </c>
      <c r="C9" s="4" t="s">
        <v>38</v>
      </c>
      <c r="D9" s="8">
        <v>52</v>
      </c>
    </row>
    <row r="10" spans="1:4" s="22" customFormat="1" ht="45" x14ac:dyDescent="0.25">
      <c r="A10" s="6" t="s">
        <v>3</v>
      </c>
      <c r="B10" s="7">
        <v>2</v>
      </c>
      <c r="C10" s="4" t="s">
        <v>39</v>
      </c>
      <c r="D10" s="8">
        <v>1</v>
      </c>
    </row>
    <row r="11" spans="1:4" s="22" customFormat="1" ht="60" x14ac:dyDescent="0.25">
      <c r="A11" s="6" t="s">
        <v>20</v>
      </c>
      <c r="B11" s="7">
        <v>5</v>
      </c>
      <c r="C11" s="4" t="s">
        <v>40</v>
      </c>
      <c r="D11" s="8">
        <v>11</v>
      </c>
    </row>
    <row r="12" spans="1:4" s="22" customFormat="1" ht="135" x14ac:dyDescent="0.25">
      <c r="A12" s="6" t="s">
        <v>19</v>
      </c>
      <c r="B12" s="7">
        <v>7000</v>
      </c>
      <c r="C12" s="4" t="s">
        <v>41</v>
      </c>
      <c r="D12" s="8">
        <v>7840</v>
      </c>
    </row>
    <row r="13" spans="1:4" s="22" customFormat="1" ht="60" x14ac:dyDescent="0.25">
      <c r="A13" s="6" t="s">
        <v>4</v>
      </c>
      <c r="B13" s="7">
        <v>30</v>
      </c>
      <c r="C13" s="4" t="s">
        <v>42</v>
      </c>
      <c r="D13" s="8">
        <v>30</v>
      </c>
    </row>
    <row r="14" spans="1:4" s="22" customFormat="1" ht="45" x14ac:dyDescent="0.25">
      <c r="A14" s="6" t="s">
        <v>5</v>
      </c>
      <c r="B14" s="7">
        <v>50</v>
      </c>
      <c r="C14" s="4" t="s">
        <v>43</v>
      </c>
      <c r="D14" s="8"/>
    </row>
    <row r="15" spans="1:4" x14ac:dyDescent="0.25">
      <c r="A15" s="23"/>
      <c r="B15" s="24"/>
      <c r="C15" s="25"/>
    </row>
    <row r="16" spans="1:4" s="17" customFormat="1" ht="18.75" x14ac:dyDescent="0.25">
      <c r="A16" s="41" t="s">
        <v>49</v>
      </c>
      <c r="B16" s="15"/>
      <c r="C16" s="41" t="s">
        <v>50</v>
      </c>
      <c r="D16" s="16"/>
    </row>
    <row r="17" spans="1:17" x14ac:dyDescent="0.25">
      <c r="A17" s="39" t="s">
        <v>21</v>
      </c>
      <c r="B17" s="40">
        <v>1.19</v>
      </c>
      <c r="C17" s="39" t="s">
        <v>21</v>
      </c>
      <c r="D17" s="39">
        <v>1.2</v>
      </c>
    </row>
    <row r="18" spans="1:17" x14ac:dyDescent="0.25">
      <c r="A18" s="1" t="s">
        <v>22</v>
      </c>
      <c r="B18" s="1">
        <v>1.1599999999999999</v>
      </c>
      <c r="C18" s="1" t="s">
        <v>22</v>
      </c>
      <c r="D18" s="1">
        <v>1.2</v>
      </c>
      <c r="Q18" s="27">
        <f>((MAX($B33,$C33)/B13) + MAX($B34, $C34)) * 1.5</f>
        <v>56661.935546875</v>
      </c>
    </row>
    <row r="19" spans="1:17" x14ac:dyDescent="0.25">
      <c r="A19" s="1" t="s">
        <v>23</v>
      </c>
      <c r="B19" s="1">
        <v>0.28000000000000003</v>
      </c>
      <c r="C19" s="1" t="s">
        <v>23</v>
      </c>
      <c r="D19" s="1">
        <v>0.3</v>
      </c>
      <c r="Q19" s="28">
        <f>Q18*2</f>
        <v>113323.87109375</v>
      </c>
    </row>
    <row r="20" spans="1:17" x14ac:dyDescent="0.25">
      <c r="A20" s="1" t="s">
        <v>24</v>
      </c>
      <c r="B20" s="1">
        <v>0.97</v>
      </c>
      <c r="C20" s="1" t="s">
        <v>24</v>
      </c>
      <c r="D20" s="1">
        <v>1</v>
      </c>
    </row>
    <row r="21" spans="1:17" x14ac:dyDescent="0.25">
      <c r="A21" s="1" t="s">
        <v>25</v>
      </c>
      <c r="B21" s="1">
        <v>0.62</v>
      </c>
      <c r="C21" s="1" t="s">
        <v>25</v>
      </c>
      <c r="D21" s="1">
        <v>0.3</v>
      </c>
    </row>
    <row r="22" spans="1:17" x14ac:dyDescent="0.25">
      <c r="A22" s="23"/>
      <c r="B22" s="24"/>
      <c r="C22" s="25"/>
    </row>
    <row r="23" spans="1:17" s="17" customFormat="1" ht="18.75" x14ac:dyDescent="0.25">
      <c r="A23" s="26" t="s">
        <v>6</v>
      </c>
      <c r="B23" s="26"/>
      <c r="C23" s="26" t="s">
        <v>47</v>
      </c>
      <c r="D23" s="26" t="s">
        <v>48</v>
      </c>
    </row>
    <row r="24" spans="1:17" ht="90" x14ac:dyDescent="0.25">
      <c r="A24" s="1" t="s">
        <v>7</v>
      </c>
      <c r="B24" s="2"/>
      <c r="C24" s="3">
        <v>1000</v>
      </c>
      <c r="D24" s="4" t="s">
        <v>44</v>
      </c>
    </row>
    <row r="25" spans="1:17" s="22" customFormat="1" ht="18.75" x14ac:dyDescent="0.25">
      <c r="A25" s="34"/>
      <c r="B25" s="42"/>
      <c r="C25" s="35"/>
      <c r="D25" s="36"/>
    </row>
    <row r="26" spans="1:17" s="17" customFormat="1" ht="18.75" x14ac:dyDescent="0.25">
      <c r="A26" s="26" t="s">
        <v>8</v>
      </c>
      <c r="B26" s="26" t="s">
        <v>51</v>
      </c>
      <c r="C26" s="26" t="s">
        <v>47</v>
      </c>
      <c r="D26" s="26" t="s">
        <v>48</v>
      </c>
    </row>
    <row r="27" spans="1:17" x14ac:dyDescent="0.25">
      <c r="A27" s="1" t="s">
        <v>9</v>
      </c>
      <c r="B27" s="31">
        <f>(B17 + (B18*5) + SUM(B19:B20))</f>
        <v>8.24</v>
      </c>
      <c r="C27" s="31">
        <f>(B17+(B18*B9)+(B20*B10)+(B19*B11))</f>
        <v>62.529999999999987</v>
      </c>
      <c r="D27" s="1"/>
    </row>
    <row r="28" spans="1:17" x14ac:dyDescent="0.25">
      <c r="A28" s="1" t="s">
        <v>26</v>
      </c>
      <c r="B28" s="31">
        <f>(D17 + (D18*5) + SUM(D19:D21))</f>
        <v>8.8000000000000007</v>
      </c>
      <c r="C28" s="31">
        <f>(D17+(D18*B9)+(D20*B10)+(D19*B11))</f>
        <v>64.7</v>
      </c>
      <c r="D28" s="1"/>
    </row>
    <row r="29" spans="1:17" x14ac:dyDescent="0.25">
      <c r="A29" s="1" t="s">
        <v>27</v>
      </c>
      <c r="B29" s="31">
        <f>1*B21</f>
        <v>0.62</v>
      </c>
      <c r="C29" s="31">
        <f>(B21*B12)</f>
        <v>4340</v>
      </c>
      <c r="D29" s="1"/>
    </row>
    <row r="30" spans="1:17" x14ac:dyDescent="0.25">
      <c r="A30" s="1" t="s">
        <v>28</v>
      </c>
      <c r="B30" s="31">
        <f>1*D21</f>
        <v>0.3</v>
      </c>
      <c r="C30" s="31">
        <f>(D21*B12)</f>
        <v>2100</v>
      </c>
      <c r="D30" s="1"/>
    </row>
    <row r="31" spans="1:17" x14ac:dyDescent="0.25">
      <c r="A31" s="1" t="s">
        <v>29</v>
      </c>
      <c r="B31" s="31">
        <f>B27+B28</f>
        <v>17.04</v>
      </c>
      <c r="C31" s="31">
        <f>C27+C28</f>
        <v>127.22999999999999</v>
      </c>
      <c r="D31" s="1"/>
    </row>
    <row r="32" spans="1:17" x14ac:dyDescent="0.25">
      <c r="A32" s="1" t="s">
        <v>30</v>
      </c>
      <c r="B32" s="31">
        <f>B29+B30</f>
        <v>0.91999999999999993</v>
      </c>
      <c r="C32" s="31">
        <f>C29+C30</f>
        <v>6440</v>
      </c>
      <c r="D32" s="1"/>
    </row>
    <row r="33" spans="1:4" x14ac:dyDescent="0.25">
      <c r="A33" s="44" t="s">
        <v>31</v>
      </c>
      <c r="B33" s="45">
        <f>(($B31*$B8*$B13)+B32)/1024</f>
        <v>149765.62589843749</v>
      </c>
      <c r="C33" s="45">
        <f>(($C31*$B8*$B13) +C32)/1024</f>
        <v>1118238.7109375</v>
      </c>
      <c r="D33" s="44"/>
    </row>
    <row r="34" spans="1:4" ht="18.75" x14ac:dyDescent="0.25">
      <c r="A34" s="1" t="s">
        <v>10</v>
      </c>
      <c r="B34" s="2">
        <v>500</v>
      </c>
      <c r="C34" s="3">
        <v>500</v>
      </c>
      <c r="D34" s="1"/>
    </row>
    <row r="35" spans="1:4" ht="18.75" x14ac:dyDescent="0.25">
      <c r="A35" s="23"/>
      <c r="B35" s="27"/>
      <c r="C35" s="43"/>
    </row>
    <row r="36" spans="1:4" s="17" customFormat="1" ht="18.75" x14ac:dyDescent="0.25">
      <c r="A36" s="26" t="s">
        <v>11</v>
      </c>
      <c r="B36" s="26" t="s">
        <v>47</v>
      </c>
      <c r="C36" s="26" t="s">
        <v>48</v>
      </c>
      <c r="D36" s="30"/>
    </row>
    <row r="37" spans="1:4" x14ac:dyDescent="0.25">
      <c r="A37" s="1" t="s">
        <v>12</v>
      </c>
      <c r="B37" s="2">
        <f>MAX($B24,$C24)</f>
        <v>1000</v>
      </c>
      <c r="C37" s="1"/>
      <c r="D37" s="32"/>
    </row>
    <row r="38" spans="1:4" x14ac:dyDescent="0.25">
      <c r="A38" s="1" t="s">
        <v>13</v>
      </c>
      <c r="B38" s="2">
        <f>MAX($B33,$C33) + MAX($B34, $C34)</f>
        <v>1118738.7109375</v>
      </c>
      <c r="C38" s="1"/>
      <c r="D38" s="32"/>
    </row>
    <row r="39" spans="1:4" s="22" customFormat="1" x14ac:dyDescent="0.25">
      <c r="A39" s="32"/>
      <c r="B39" s="33"/>
      <c r="C39" s="32"/>
      <c r="D39" s="32"/>
    </row>
    <row r="40" spans="1:4" s="22" customFormat="1" x14ac:dyDescent="0.25">
      <c r="A40" s="32"/>
      <c r="B40" s="33"/>
      <c r="C40" s="32"/>
      <c r="D40" s="32"/>
    </row>
    <row r="41" spans="1:4" s="22" customFormat="1" x14ac:dyDescent="0.25">
      <c r="A41" s="32"/>
      <c r="B41" s="33"/>
      <c r="C41" s="32"/>
      <c r="D41" s="32"/>
    </row>
    <row r="42" spans="1:4" s="32" customFormat="1" ht="18.75" x14ac:dyDescent="0.25">
      <c r="A42" s="26" t="s">
        <v>14</v>
      </c>
      <c r="B42" s="26" t="s">
        <v>47</v>
      </c>
      <c r="C42" s="26" t="s">
        <v>48</v>
      </c>
    </row>
    <row r="43" spans="1:4" s="24" customFormat="1" ht="18.75" x14ac:dyDescent="0.25">
      <c r="A43" s="1" t="s">
        <v>9</v>
      </c>
      <c r="B43" s="3">
        <f>MAX($B27, $C27)</f>
        <v>62.529999999999987</v>
      </c>
      <c r="C43" s="1" t="s">
        <v>15</v>
      </c>
      <c r="D43" s="32"/>
    </row>
    <row r="44" spans="1:4" s="24" customFormat="1" ht="18.75" x14ac:dyDescent="0.25">
      <c r="A44" s="1" t="s">
        <v>16</v>
      </c>
      <c r="B44" s="5">
        <f>$B8*$B13</f>
        <v>9000000</v>
      </c>
      <c r="C44" s="1"/>
      <c r="D44" s="32"/>
    </row>
    <row r="45" spans="1:4" s="24" customFormat="1" ht="18.75" x14ac:dyDescent="0.25">
      <c r="A45" s="1" t="s">
        <v>52</v>
      </c>
      <c r="B45" s="37">
        <f>$B37+$B38</f>
        <v>1119738.7109375</v>
      </c>
      <c r="C45" s="1" t="s">
        <v>17</v>
      </c>
      <c r="D45" s="32"/>
    </row>
    <row r="46" spans="1:4" s="24" customFormat="1" ht="18.75" x14ac:dyDescent="0.25">
      <c r="A46" s="1" t="s">
        <v>53</v>
      </c>
      <c r="B46" s="37">
        <f>$B45/1024</f>
        <v>1093.4948348999023</v>
      </c>
      <c r="C46" s="1" t="s">
        <v>18</v>
      </c>
      <c r="D46" s="32"/>
    </row>
    <row r="47" spans="1:4" s="24" customFormat="1" ht="18.75" x14ac:dyDescent="0.25">
      <c r="A47" s="1" t="s">
        <v>54</v>
      </c>
      <c r="B47" s="37">
        <f>$B46*(1+$B14/100)</f>
        <v>1640.2422523498535</v>
      </c>
      <c r="C47" s="1" t="s">
        <v>18</v>
      </c>
      <c r="D47" s="32"/>
    </row>
    <row r="48" spans="1:4" s="24" customFormat="1" ht="105" x14ac:dyDescent="0.25">
      <c r="A48" s="1" t="s">
        <v>55</v>
      </c>
      <c r="B48" s="8">
        <f>(Q19/B45)*100</f>
        <v>10.120563841083042</v>
      </c>
      <c r="C48" s="4" t="s">
        <v>56</v>
      </c>
      <c r="D48" s="32"/>
    </row>
    <row r="49" spans="2:2" x14ac:dyDescent="0.25">
      <c r="B49" s="29"/>
    </row>
  </sheetData>
  <sheetProtection algorithmName="SHA-512" hashValue="mMZWYfVzhxBfsYgfuTB+yKSMAiZAM35KMeIHQtPbGXklyeO13+gJShWNtNYHZ79L4CMoz+S60mTCwLGD0fUyRA==" saltValue="PzYhMBDo8NPotMaxJijGKw==" spinCount="100000" sheet="1" objects="1" scenarios="1"/>
  <mergeCells count="2">
    <mergeCell ref="A3:B3"/>
    <mergeCell ref="A4:B4"/>
  </mergeCells>
  <dataValidations count="6">
    <dataValidation type="whole" showInputMessage="1" showErrorMessage="1" error="Data entered must be between 1 and 5,000,000" sqref="B8 B12">
      <formula1>1</formula1>
      <formula2>5000000</formula2>
    </dataValidation>
    <dataValidation type="whole" showInputMessage="1" showErrorMessage="1" error="Data entered must be between 5 and 2000" sqref="B9">
      <formula1>5</formula1>
      <formula2>2000</formula2>
    </dataValidation>
    <dataValidation type="whole" showInputMessage="1" showErrorMessage="1" error="Data entered must be between 1 and 50" sqref="B10">
      <formula1>1</formula1>
      <formula2>50</formula2>
    </dataValidation>
    <dataValidation type="whole" showInputMessage="1" showErrorMessage="1" error="Data entered must be between 1 and 60" sqref="B11">
      <formula1>1</formula1>
      <formula2>60</formula2>
    </dataValidation>
    <dataValidation type="whole" showInputMessage="1" showErrorMessage="1" error="Maximum number of days allowed is 60" sqref="B13">
      <formula1>1</formula1>
      <formula2>60</formula2>
    </dataValidation>
    <dataValidation type="whole" showInputMessage="1" showErrorMessage="1" error="Must enter a valid percentage between 0 and 100" sqref="B14">
      <formula1>0</formula1>
      <formula2>100</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Calls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McKay</dc:creator>
  <cp:lastModifiedBy>Darren McKay</cp:lastModifiedBy>
  <dcterms:created xsi:type="dcterms:W3CDTF">2017-06-28T12:26:01Z</dcterms:created>
  <dcterms:modified xsi:type="dcterms:W3CDTF">2017-10-17T11:41:50Z</dcterms:modified>
</cp:coreProperties>
</file>